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2000" windowHeight="463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AA9" i="1"/>
  <c r="AA8"/>
  <c r="AA7"/>
  <c r="AA6"/>
  <c r="Z10"/>
  <c r="Y9"/>
  <c r="Y8"/>
  <c r="Y7"/>
  <c r="Y6"/>
  <c r="X10"/>
  <c r="Y10" l="1"/>
  <c r="AA10"/>
  <c r="W6"/>
  <c r="V6"/>
  <c r="W9"/>
  <c r="W8"/>
  <c r="W7"/>
  <c r="V10"/>
  <c r="W10" l="1"/>
  <c r="U9"/>
  <c r="U8"/>
  <c r="U7"/>
  <c r="U6"/>
  <c r="T6"/>
  <c r="T10"/>
  <c r="U10" l="1"/>
  <c r="S6"/>
  <c r="R6"/>
  <c r="R10" s="1"/>
  <c r="S9"/>
  <c r="S8"/>
  <c r="S7"/>
  <c r="Q6"/>
  <c r="P6"/>
  <c r="P10" s="1"/>
  <c r="Q9"/>
  <c r="Q8"/>
  <c r="Q7"/>
  <c r="O6"/>
  <c r="N6"/>
  <c r="N10" s="1"/>
  <c r="O9"/>
  <c r="O8"/>
  <c r="O7"/>
  <c r="M10"/>
  <c r="L10"/>
  <c r="C10"/>
  <c r="E10"/>
  <c r="K10"/>
  <c r="G10"/>
  <c r="I10"/>
  <c r="D10"/>
  <c r="J10"/>
  <c r="H10"/>
  <c r="F10"/>
  <c r="S10" l="1"/>
  <c r="Q10"/>
  <c r="O10"/>
  <c r="B10"/>
</calcChain>
</file>

<file path=xl/sharedStrings.xml><?xml version="1.0" encoding="utf-8"?>
<sst xmlns="http://schemas.openxmlformats.org/spreadsheetml/2006/main" count="38" uniqueCount="14">
  <si>
    <t>Σύνολο</t>
  </si>
  <si>
    <t>Κοινότητα</t>
  </si>
  <si>
    <t>Ελληνοκύπριοι</t>
  </si>
  <si>
    <t>Τουρκοκύπριοι</t>
  </si>
  <si>
    <t>Αλλοδαποί</t>
  </si>
  <si>
    <t>Κοινοτικοί</t>
  </si>
  <si>
    <t>ΚΛΑΔΟΣ ΣΤΑΤΙΣΤΙΚΗΣ</t>
  </si>
  <si>
    <t>ΥΠΗΡΕΣΙΕΣ ΚOΙΝΩΝΙΚΩΝ ΑΣΦΑΛΙΣΕΩΝ</t>
  </si>
  <si>
    <r>
      <rPr>
        <u/>
        <sz val="10"/>
        <rFont val="Arial"/>
        <family val="2"/>
        <charset val="161"/>
      </rPr>
      <t>Σημείωση:</t>
    </r>
    <r>
      <rPr>
        <sz val="10"/>
        <rFont val="Arial"/>
        <family val="2"/>
        <charset val="161"/>
      </rPr>
      <t xml:space="preserve"> Στους αλλοδαπούς ή κοινοτικούς πιθανώς να περιλαμβάνονται και άτομα που είναι μόνιμοι κάτοικοι Κύπρου και προέρχονται από Τρίτες χώρες ή χώρες του ευρύτερου Ευρωπαϊκού Οικονομικού Χώρου αντίστοιχα.</t>
    </r>
  </si>
  <si>
    <t>Ασφαλιστέες αποδοχές €</t>
  </si>
  <si>
    <t xml:space="preserve">Αρ. εργοδο-τουμένων </t>
  </si>
  <si>
    <t xml:space="preserve">  Αριθμός ενεργών εισφορέων (μισθωτών) κατά κοινότητα και χρόνο στον τομέα των κατασκευών για τα χρόνια 2006 - 2018</t>
  </si>
  <si>
    <t>Εισφορείς, αποδοχές του κατασκευαστικού τομέα, κατά κοινότητα για τα χρόνια 2006-2018</t>
  </si>
  <si>
    <t>Έτος</t>
  </si>
</sst>
</file>

<file path=xl/styles.xml><?xml version="1.0" encoding="utf-8"?>
<styleSheet xmlns="http://schemas.openxmlformats.org/spreadsheetml/2006/main">
  <numFmts count="2">
    <numFmt numFmtId="164" formatCode="_(* #,##0_);_(* \(#,##0\);_(* &quot;-&quot;_);_(@_)"/>
    <numFmt numFmtId="165" formatCode="[$-408]d\-mmm\-yy;@"/>
  </numFmts>
  <fonts count="10">
    <font>
      <sz val="10"/>
      <name val="Arial"/>
      <charset val="161"/>
    </font>
    <font>
      <sz val="8"/>
      <name val="Arial"/>
      <family val="2"/>
      <charset val="161"/>
    </font>
    <font>
      <b/>
      <sz val="10"/>
      <name val="Arial"/>
      <family val="2"/>
      <charset val="161"/>
    </font>
    <font>
      <b/>
      <sz val="10"/>
      <name val="Arial"/>
      <family val="2"/>
    </font>
    <font>
      <sz val="10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sz val="10"/>
      <name val="Arial"/>
      <family val="2"/>
      <charset val="161"/>
    </font>
    <font>
      <u/>
      <sz val="10"/>
      <name val="Arial"/>
      <family val="2"/>
      <charset val="161"/>
    </font>
    <font>
      <b/>
      <sz val="9"/>
      <name val="Arial"/>
      <family val="2"/>
      <charset val="161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4" fillId="0" borderId="0" xfId="0" applyFont="1"/>
    <xf numFmtId="0" fontId="2" fillId="0" borderId="0" xfId="0" applyFont="1" applyAlignment="1">
      <alignment horizontal="center"/>
    </xf>
    <xf numFmtId="14" fontId="0" fillId="0" borderId="0" xfId="0" applyNumberFormat="1" applyAlignment="1">
      <alignment horizontal="left"/>
    </xf>
    <xf numFmtId="0" fontId="2" fillId="0" borderId="0" xfId="0" applyFont="1" applyAlignment="1"/>
    <xf numFmtId="165" fontId="0" fillId="0" borderId="0" xfId="0" applyNumberFormat="1" applyAlignment="1">
      <alignment horizontal="left"/>
    </xf>
    <xf numFmtId="0" fontId="5" fillId="0" borderId="0" xfId="0" applyFont="1" applyBorder="1" applyAlignment="1">
      <alignment horizontal="center" vertical="top" wrapText="1"/>
    </xf>
    <xf numFmtId="0" fontId="7" fillId="0" borderId="0" xfId="0" applyFont="1"/>
    <xf numFmtId="0" fontId="5" fillId="0" borderId="0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/>
    </xf>
    <xf numFmtId="164" fontId="2" fillId="0" borderId="6" xfId="0" applyNumberFormat="1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7" fillId="0" borderId="15" xfId="0" applyFont="1" applyBorder="1" applyAlignment="1">
      <alignment horizontal="center" vertical="center" wrapText="1"/>
    </xf>
    <xf numFmtId="164" fontId="0" fillId="0" borderId="16" xfId="0" applyNumberFormat="1" applyBorder="1" applyAlignment="1">
      <alignment horizontal="center" vertical="center"/>
    </xf>
    <xf numFmtId="164" fontId="7" fillId="0" borderId="16" xfId="0" applyNumberFormat="1" applyFont="1" applyBorder="1" applyAlignment="1">
      <alignment horizontal="center" vertical="center"/>
    </xf>
    <xf numFmtId="164" fontId="2" fillId="0" borderId="17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0" fillId="0" borderId="20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35"/>
  <sheetViews>
    <sheetView tabSelected="1" workbookViewId="0">
      <selection activeCell="Y10" sqref="Y10"/>
    </sheetView>
  </sheetViews>
  <sheetFormatPr defaultRowHeight="12.75"/>
  <cols>
    <col min="1" max="1" width="12.85546875" customWidth="1"/>
    <col min="2" max="2" width="8.85546875" customWidth="1"/>
    <col min="3" max="3" width="12.28515625" customWidth="1"/>
    <col min="4" max="4" width="9.28515625" customWidth="1"/>
    <col min="5" max="5" width="13.140625" customWidth="1"/>
    <col min="6" max="6" width="9.7109375" customWidth="1"/>
    <col min="7" max="7" width="12.28515625" customWidth="1"/>
    <col min="8" max="8" width="8.7109375" customWidth="1"/>
    <col min="9" max="9" width="12.7109375" customWidth="1"/>
    <col min="10" max="10" width="9" customWidth="1"/>
    <col min="11" max="11" width="12.42578125" customWidth="1"/>
    <col min="12" max="12" width="9" customWidth="1"/>
    <col min="13" max="13" width="12.28515625" customWidth="1"/>
    <col min="14" max="14" width="9.85546875" customWidth="1"/>
    <col min="15" max="15" width="14" customWidth="1"/>
    <col min="16" max="16" width="8.28515625" customWidth="1"/>
    <col min="17" max="17" width="12.28515625" customWidth="1"/>
    <col min="18" max="18" width="8.28515625" customWidth="1"/>
    <col min="19" max="19" width="12.28515625" customWidth="1"/>
    <col min="20" max="20" width="9.140625" customWidth="1"/>
    <col min="21" max="21" width="12.28515625" customWidth="1"/>
    <col min="23" max="23" width="12.140625" customWidth="1"/>
    <col min="25" max="25" width="12.140625" customWidth="1"/>
    <col min="27" max="27" width="12.28515625" bestFit="1" customWidth="1"/>
  </cols>
  <sheetData>
    <row r="1" spans="1:27" ht="15">
      <c r="A1" s="40" t="s">
        <v>11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</row>
    <row r="2" spans="1:27" ht="15.75" thickBot="1">
      <c r="A2" s="6"/>
      <c r="B2" s="6"/>
      <c r="C2" s="8"/>
      <c r="D2" s="6"/>
      <c r="E2" s="6"/>
      <c r="F2" s="6"/>
      <c r="G2" s="6"/>
      <c r="H2" s="6"/>
    </row>
    <row r="3" spans="1:27" ht="19.5" customHeight="1" thickBot="1">
      <c r="A3" s="36" t="s">
        <v>1</v>
      </c>
      <c r="B3" s="29" t="s">
        <v>13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1"/>
    </row>
    <row r="4" spans="1:27" ht="19.5" customHeight="1">
      <c r="A4" s="37"/>
      <c r="B4" s="34">
        <v>2006</v>
      </c>
      <c r="C4" s="35"/>
      <c r="D4" s="34">
        <v>2007</v>
      </c>
      <c r="E4" s="35"/>
      <c r="F4" s="34">
        <v>2008</v>
      </c>
      <c r="G4" s="35"/>
      <c r="H4" s="34">
        <v>2009</v>
      </c>
      <c r="I4" s="35"/>
      <c r="J4" s="34">
        <v>2010</v>
      </c>
      <c r="K4" s="35"/>
      <c r="L4" s="34">
        <v>2011</v>
      </c>
      <c r="M4" s="35"/>
      <c r="N4" s="39">
        <v>2012</v>
      </c>
      <c r="O4" s="28"/>
      <c r="P4" s="39">
        <v>2013</v>
      </c>
      <c r="Q4" s="28"/>
      <c r="R4" s="39">
        <v>2014</v>
      </c>
      <c r="S4" s="28"/>
      <c r="T4" s="27">
        <v>2015</v>
      </c>
      <c r="U4" s="28"/>
      <c r="V4" s="27">
        <v>2016</v>
      </c>
      <c r="W4" s="28"/>
      <c r="X4" s="27">
        <v>2017</v>
      </c>
      <c r="Y4" s="28"/>
      <c r="Z4" s="27">
        <v>2018</v>
      </c>
      <c r="AA4" s="28"/>
    </row>
    <row r="5" spans="1:27" ht="39.75" customHeight="1">
      <c r="A5" s="38"/>
      <c r="B5" s="23" t="s">
        <v>10</v>
      </c>
      <c r="C5" s="10" t="s">
        <v>9</v>
      </c>
      <c r="D5" s="23" t="s">
        <v>10</v>
      </c>
      <c r="E5" s="10" t="s">
        <v>9</v>
      </c>
      <c r="F5" s="23" t="s">
        <v>10</v>
      </c>
      <c r="G5" s="10" t="s">
        <v>9</v>
      </c>
      <c r="H5" s="9" t="s">
        <v>10</v>
      </c>
      <c r="I5" s="10" t="s">
        <v>9</v>
      </c>
      <c r="J5" s="23" t="s">
        <v>10</v>
      </c>
      <c r="K5" s="10" t="s">
        <v>9</v>
      </c>
      <c r="L5" s="23" t="s">
        <v>10</v>
      </c>
      <c r="M5" s="10" t="s">
        <v>9</v>
      </c>
      <c r="N5" s="9" t="s">
        <v>10</v>
      </c>
      <c r="O5" s="10" t="s">
        <v>9</v>
      </c>
      <c r="P5" s="9" t="s">
        <v>10</v>
      </c>
      <c r="Q5" s="10" t="s">
        <v>9</v>
      </c>
      <c r="R5" s="9" t="s">
        <v>10</v>
      </c>
      <c r="S5" s="10" t="s">
        <v>9</v>
      </c>
      <c r="T5" s="9" t="s">
        <v>10</v>
      </c>
      <c r="U5" s="10" t="s">
        <v>9</v>
      </c>
      <c r="V5" s="9" t="s">
        <v>10</v>
      </c>
      <c r="W5" s="10" t="s">
        <v>9</v>
      </c>
      <c r="X5" s="9" t="s">
        <v>10</v>
      </c>
      <c r="Y5" s="10" t="s">
        <v>9</v>
      </c>
      <c r="Z5" s="9" t="s">
        <v>10</v>
      </c>
      <c r="AA5" s="10" t="s">
        <v>9</v>
      </c>
    </row>
    <row r="6" spans="1:27" ht="24.95" customHeight="1">
      <c r="A6" s="19" t="s">
        <v>2</v>
      </c>
      <c r="B6" s="24">
        <v>23540</v>
      </c>
      <c r="C6" s="11">
        <v>357665289</v>
      </c>
      <c r="D6" s="24">
        <v>24238</v>
      </c>
      <c r="E6" s="11">
        <v>386566424</v>
      </c>
      <c r="F6" s="24">
        <v>24763</v>
      </c>
      <c r="G6" s="11">
        <v>420373455</v>
      </c>
      <c r="H6" s="24">
        <v>23994</v>
      </c>
      <c r="I6" s="11">
        <v>411548711</v>
      </c>
      <c r="J6" s="24">
        <v>24507</v>
      </c>
      <c r="K6" s="11">
        <v>430792587</v>
      </c>
      <c r="L6" s="24">
        <v>22998</v>
      </c>
      <c r="M6" s="11">
        <v>405990321</v>
      </c>
      <c r="N6" s="24">
        <f>78+20329+5+82</f>
        <v>20494</v>
      </c>
      <c r="O6" s="11">
        <f>(123.68+37256.32+12.36+185.39)*9068</f>
        <v>340755037</v>
      </c>
      <c r="P6" s="24">
        <f>67+16724+2+67</f>
        <v>16860</v>
      </c>
      <c r="Q6" s="11">
        <f>(85.43+26973.22+6.92+140.76)*9068</f>
        <v>246707000.44</v>
      </c>
      <c r="R6" s="24">
        <f>49+14828+3+58</f>
        <v>14938</v>
      </c>
      <c r="S6" s="11">
        <f>(73.53+24220.79+6.13+121.33)*9068</f>
        <v>221456701.04000002</v>
      </c>
      <c r="T6" s="15">
        <f>49+14407+4+60</f>
        <v>14520</v>
      </c>
      <c r="U6" s="11">
        <f>(74.56+23137.37+3.71+122.94)*9068</f>
        <v>211634243.44</v>
      </c>
      <c r="V6" s="17">
        <f>15168+51+2+58</f>
        <v>15279</v>
      </c>
      <c r="W6" s="18">
        <f>(25168.71+76.1+2.1+122.14)*9068</f>
        <v>230046545.39999995</v>
      </c>
      <c r="X6" s="17">
        <v>17526</v>
      </c>
      <c r="Y6" s="18">
        <f>(94.65+29422.99+2.91+124.45)*9068</f>
        <v>268820860.00000006</v>
      </c>
      <c r="Z6" s="17">
        <v>18862</v>
      </c>
      <c r="AA6" s="18">
        <f>(119.49+33377.02+2.74+127.03)*9106</f>
        <v>306200905.67999995</v>
      </c>
    </row>
    <row r="7" spans="1:27" ht="24.95" customHeight="1">
      <c r="A7" s="20" t="s">
        <v>3</v>
      </c>
      <c r="B7" s="25">
        <v>2254</v>
      </c>
      <c r="C7" s="18">
        <v>22940639</v>
      </c>
      <c r="D7" s="25">
        <v>2278</v>
      </c>
      <c r="E7" s="18">
        <v>24103515</v>
      </c>
      <c r="F7" s="25">
        <v>2242</v>
      </c>
      <c r="G7" s="18">
        <v>25085011</v>
      </c>
      <c r="H7" s="25">
        <v>1937</v>
      </c>
      <c r="I7" s="18">
        <v>20829642</v>
      </c>
      <c r="J7" s="25">
        <v>1436</v>
      </c>
      <c r="K7" s="18">
        <v>17710882</v>
      </c>
      <c r="L7" s="25">
        <v>1053</v>
      </c>
      <c r="M7" s="18">
        <v>13265021</v>
      </c>
      <c r="N7" s="25">
        <v>682</v>
      </c>
      <c r="O7" s="18">
        <f>950.73*9068</f>
        <v>8621219.6400000006</v>
      </c>
      <c r="P7" s="25">
        <v>327</v>
      </c>
      <c r="Q7" s="18">
        <f>474.37*9068</f>
        <v>4301587.16</v>
      </c>
      <c r="R7" s="25">
        <v>204</v>
      </c>
      <c r="S7" s="18">
        <f>393.39*9068</f>
        <v>3567260.52</v>
      </c>
      <c r="T7" s="17">
        <v>177</v>
      </c>
      <c r="U7" s="18">
        <f>355.02*9068</f>
        <v>3219321.36</v>
      </c>
      <c r="V7" s="17">
        <v>185</v>
      </c>
      <c r="W7" s="18">
        <f>342.66*9068</f>
        <v>3107240.8800000004</v>
      </c>
      <c r="X7" s="17">
        <v>332</v>
      </c>
      <c r="Y7" s="18">
        <f>439.36*9068</f>
        <v>3984116.48</v>
      </c>
      <c r="Z7" s="17">
        <v>714</v>
      </c>
      <c r="AA7" s="18">
        <f>732.21*9106</f>
        <v>6667504.2600000007</v>
      </c>
    </row>
    <row r="8" spans="1:27" ht="24.95" customHeight="1">
      <c r="A8" s="21" t="s">
        <v>4</v>
      </c>
      <c r="B8" s="24">
        <v>4480</v>
      </c>
      <c r="C8" s="11">
        <v>45762802</v>
      </c>
      <c r="D8" s="24">
        <v>5281</v>
      </c>
      <c r="E8" s="11">
        <v>57383171</v>
      </c>
      <c r="F8" s="24">
        <v>5648</v>
      </c>
      <c r="G8" s="11">
        <v>64288769</v>
      </c>
      <c r="H8" s="24">
        <v>5530</v>
      </c>
      <c r="I8" s="11">
        <v>58991691</v>
      </c>
      <c r="J8" s="24">
        <v>4803</v>
      </c>
      <c r="K8" s="11">
        <v>54651046</v>
      </c>
      <c r="L8" s="24">
        <v>4191</v>
      </c>
      <c r="M8" s="18">
        <v>48123821</v>
      </c>
      <c r="N8" s="24">
        <v>10957</v>
      </c>
      <c r="O8" s="18">
        <f>10797.24*9068</f>
        <v>97909372.319999993</v>
      </c>
      <c r="P8" s="24">
        <v>1422</v>
      </c>
      <c r="Q8" s="18">
        <f>1122.6*9068</f>
        <v>10179736.799999999</v>
      </c>
      <c r="R8" s="24">
        <v>1228</v>
      </c>
      <c r="S8" s="18">
        <f>1002.16*9068</f>
        <v>9087586.879999999</v>
      </c>
      <c r="T8" s="15">
        <v>1418</v>
      </c>
      <c r="U8" s="18">
        <f>1073.09*9068</f>
        <v>9730780.1199999992</v>
      </c>
      <c r="V8" s="15">
        <v>1606</v>
      </c>
      <c r="W8" s="18">
        <f>1304.42*9068</f>
        <v>11828480.560000001</v>
      </c>
      <c r="X8" s="15">
        <v>2527</v>
      </c>
      <c r="Y8" s="18">
        <f>1915.97*9068</f>
        <v>17374015.960000001</v>
      </c>
      <c r="Z8" s="15">
        <v>3642</v>
      </c>
      <c r="AA8" s="18">
        <f>2801.04*9106</f>
        <v>25506270.239999998</v>
      </c>
    </row>
    <row r="9" spans="1:27" ht="24.95" customHeight="1">
      <c r="A9" s="21" t="s">
        <v>5</v>
      </c>
      <c r="B9" s="24">
        <v>5281</v>
      </c>
      <c r="C9" s="11">
        <v>42760680</v>
      </c>
      <c r="D9" s="24">
        <v>10421</v>
      </c>
      <c r="E9" s="11">
        <v>74399920</v>
      </c>
      <c r="F9" s="24">
        <v>13390</v>
      </c>
      <c r="G9" s="11">
        <v>106130157</v>
      </c>
      <c r="H9" s="24">
        <v>13103</v>
      </c>
      <c r="I9" s="11">
        <v>110087378</v>
      </c>
      <c r="J9" s="24">
        <v>13095</v>
      </c>
      <c r="K9" s="11">
        <v>114235961</v>
      </c>
      <c r="L9" s="24">
        <v>12762</v>
      </c>
      <c r="M9" s="11">
        <v>113084036</v>
      </c>
      <c r="N9" s="24">
        <v>1938</v>
      </c>
      <c r="O9" s="11">
        <f>1766.75*9068</f>
        <v>16020889</v>
      </c>
      <c r="P9" s="24">
        <v>7910</v>
      </c>
      <c r="Q9" s="11">
        <f>6757.28*9068</f>
        <v>61275015.039999999</v>
      </c>
      <c r="R9" s="24">
        <v>6215</v>
      </c>
      <c r="S9" s="11">
        <f>5486.2*9068</f>
        <v>49748861.600000001</v>
      </c>
      <c r="T9" s="15">
        <v>6059</v>
      </c>
      <c r="U9" s="11">
        <f>5445.1*9068</f>
        <v>49376166.800000004</v>
      </c>
      <c r="V9" s="15">
        <v>6988</v>
      </c>
      <c r="W9" s="11">
        <f>6524.48*9068</f>
        <v>59163984.639999993</v>
      </c>
      <c r="X9" s="15">
        <v>9873</v>
      </c>
      <c r="Y9" s="11">
        <f>9477.52*9068</f>
        <v>85942151.359999999</v>
      </c>
      <c r="Z9" s="15">
        <v>12008</v>
      </c>
      <c r="AA9" s="11">
        <f>12473.08*9106</f>
        <v>113579866.48</v>
      </c>
    </row>
    <row r="10" spans="1:27" ht="24.95" customHeight="1" thickBot="1">
      <c r="A10" s="22" t="s">
        <v>0</v>
      </c>
      <c r="B10" s="26">
        <f t="shared" ref="B10:K10" si="0">SUM(B6:B9)</f>
        <v>35555</v>
      </c>
      <c r="C10" s="14">
        <f t="shared" si="0"/>
        <v>469129410</v>
      </c>
      <c r="D10" s="26">
        <f t="shared" si="0"/>
        <v>42218</v>
      </c>
      <c r="E10" s="14">
        <f t="shared" si="0"/>
        <v>542453030</v>
      </c>
      <c r="F10" s="26">
        <f t="shared" si="0"/>
        <v>46043</v>
      </c>
      <c r="G10" s="14">
        <f t="shared" si="0"/>
        <v>615877392</v>
      </c>
      <c r="H10" s="26">
        <f t="shared" si="0"/>
        <v>44564</v>
      </c>
      <c r="I10" s="14">
        <f t="shared" si="0"/>
        <v>601457422</v>
      </c>
      <c r="J10" s="26">
        <f t="shared" si="0"/>
        <v>43841</v>
      </c>
      <c r="K10" s="14">
        <f t="shared" si="0"/>
        <v>617390476</v>
      </c>
      <c r="L10" s="26">
        <f t="shared" ref="L10:N10" si="1">SUM(L6:L9)</f>
        <v>41004</v>
      </c>
      <c r="M10" s="14">
        <f t="shared" ref="M10:P10" si="2">SUM(M6:M9)</f>
        <v>580463199</v>
      </c>
      <c r="N10" s="26">
        <f t="shared" si="1"/>
        <v>34071</v>
      </c>
      <c r="O10" s="14">
        <f t="shared" si="2"/>
        <v>463306517.95999998</v>
      </c>
      <c r="P10" s="26">
        <f t="shared" si="2"/>
        <v>26519</v>
      </c>
      <c r="Q10" s="14">
        <f t="shared" ref="Q10:S10" si="3">SUM(Q6:Q9)</f>
        <v>322463339.44</v>
      </c>
      <c r="R10" s="26">
        <f t="shared" si="3"/>
        <v>22585</v>
      </c>
      <c r="S10" s="14">
        <f t="shared" si="3"/>
        <v>283860410.04000002</v>
      </c>
      <c r="T10" s="16">
        <f t="shared" ref="T10:U10" si="4">SUM(T6:T9)</f>
        <v>22174</v>
      </c>
      <c r="U10" s="14">
        <f t="shared" si="4"/>
        <v>273960511.72000003</v>
      </c>
      <c r="V10" s="16">
        <f t="shared" ref="V10:W10" si="5">SUM(V6:V9)</f>
        <v>24058</v>
      </c>
      <c r="W10" s="14">
        <f t="shared" si="5"/>
        <v>304146251.47999996</v>
      </c>
      <c r="X10" s="16">
        <f t="shared" ref="X10:Y10" si="6">SUM(X6:X9)</f>
        <v>30258</v>
      </c>
      <c r="Y10" s="14">
        <f t="shared" si="6"/>
        <v>376121143.80000007</v>
      </c>
      <c r="Z10" s="16">
        <f t="shared" ref="Z10:AA10" si="7">SUM(Z6:Z9)</f>
        <v>35226</v>
      </c>
      <c r="AA10" s="14">
        <f t="shared" si="7"/>
        <v>451954546.65999997</v>
      </c>
    </row>
    <row r="11" spans="1:27">
      <c r="B11" s="1"/>
      <c r="C11" s="1"/>
      <c r="D11" s="1"/>
      <c r="E11" s="1"/>
    </row>
    <row r="12" spans="1:27">
      <c r="A12" s="7"/>
      <c r="B12" s="1"/>
      <c r="C12" s="1"/>
      <c r="D12" s="1"/>
    </row>
    <row r="13" spans="1:27">
      <c r="D13" s="4"/>
      <c r="E13" s="4"/>
      <c r="F13" s="4"/>
    </row>
    <row r="15" spans="1:27" ht="24.75" customHeight="1">
      <c r="A15" s="32" t="s">
        <v>8</v>
      </c>
      <c r="B15" s="32"/>
      <c r="C15" s="32"/>
      <c r="D15" s="32"/>
      <c r="E15" s="32"/>
      <c r="F15" s="32"/>
      <c r="G15" s="32"/>
      <c r="H15" s="32"/>
      <c r="I15" s="32"/>
      <c r="J15" s="32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</row>
    <row r="17" spans="1:21">
      <c r="G17" s="2"/>
    </row>
    <row r="18" spans="1:21">
      <c r="G18" s="2"/>
    </row>
    <row r="20" spans="1:21">
      <c r="A20" s="7" t="s">
        <v>12</v>
      </c>
      <c r="E20" s="2"/>
      <c r="F20" s="2"/>
      <c r="G20" s="2"/>
      <c r="H20" s="2"/>
    </row>
    <row r="21" spans="1:21">
      <c r="A21" s="5">
        <v>43658</v>
      </c>
      <c r="E21" s="2"/>
      <c r="F21" s="2"/>
      <c r="G21" s="2"/>
      <c r="H21" s="2"/>
      <c r="S21" s="12"/>
      <c r="T21" s="13" t="s">
        <v>6</v>
      </c>
      <c r="U21" s="12"/>
    </row>
    <row r="22" spans="1:21">
      <c r="S22" s="12"/>
      <c r="T22" s="13" t="s">
        <v>7</v>
      </c>
      <c r="U22" s="12"/>
    </row>
    <row r="24" spans="1:21">
      <c r="A24" s="3"/>
    </row>
    <row r="26" spans="1:21">
      <c r="A26" s="3"/>
    </row>
    <row r="35" spans="1:1">
      <c r="A35" s="3"/>
    </row>
  </sheetData>
  <mergeCells count="17">
    <mergeCell ref="A1:AA1"/>
    <mergeCell ref="Z4:AA4"/>
    <mergeCell ref="B3:AA3"/>
    <mergeCell ref="X4:Y4"/>
    <mergeCell ref="A15:U15"/>
    <mergeCell ref="V4:W4"/>
    <mergeCell ref="B4:C4"/>
    <mergeCell ref="D4:E4"/>
    <mergeCell ref="F4:G4"/>
    <mergeCell ref="H4:I4"/>
    <mergeCell ref="J4:K4"/>
    <mergeCell ref="A3:A5"/>
    <mergeCell ref="T4:U4"/>
    <mergeCell ref="N4:O4"/>
    <mergeCell ref="P4:Q4"/>
    <mergeCell ref="R4:S4"/>
    <mergeCell ref="L4:M4"/>
  </mergeCells>
  <phoneticPr fontId="1" type="noConversion"/>
  <pageMargins left="0" right="0" top="0.98425196850393704" bottom="0.98425196850393704" header="0.51181102362204722" footer="0.51181102362204722"/>
  <pageSetup paperSize="9" scale="5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apsara</dc:creator>
  <cp:lastModifiedBy>stchristou</cp:lastModifiedBy>
  <cp:lastPrinted>2019-07-12T08:23:05Z</cp:lastPrinted>
  <dcterms:created xsi:type="dcterms:W3CDTF">2005-10-13T05:55:23Z</dcterms:created>
  <dcterms:modified xsi:type="dcterms:W3CDTF">2019-10-10T07:45:20Z</dcterms:modified>
</cp:coreProperties>
</file>