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ΔΜ\PSI Project\New Portal Development\DATASETS\1503 - ΚΟΙΝΩΝΙΚΕΣ ΑΣΦΑΛΙΣΕΙΣ\"/>
    </mc:Choice>
  </mc:AlternateContent>
  <bookViews>
    <workbookView xWindow="0" yWindow="0" windowWidth="28800" windowHeight="12330"/>
  </bookViews>
  <sheets>
    <sheet name="Sheet2" sheetId="2" r:id="rId1"/>
  </sheets>
  <calcPr calcId="162913"/>
</workbook>
</file>

<file path=xl/calcChain.xml><?xml version="1.0" encoding="utf-8"?>
<calcChain xmlns="http://schemas.openxmlformats.org/spreadsheetml/2006/main">
  <c r="BT8" i="2" l="1"/>
  <c r="BT14" i="2"/>
  <c r="BS14" i="2"/>
  <c r="BT6" i="2"/>
  <c r="BS6" i="2"/>
  <c r="BU8" i="2" l="1"/>
  <c r="BU14" i="2"/>
  <c r="BU18" i="2"/>
  <c r="BU16" i="2"/>
  <c r="BU12" i="2"/>
  <c r="BU10" i="2"/>
  <c r="BS17" i="2"/>
  <c r="BS19" i="2" s="1"/>
  <c r="BT17" i="2" l="1"/>
  <c r="BT19" i="2" s="1"/>
  <c r="BU6" i="2"/>
  <c r="BU17" i="2" s="1"/>
  <c r="BU19" i="2" s="1"/>
  <c r="BQ6" i="2"/>
  <c r="BP6" i="2"/>
  <c r="BQ8" i="2" l="1"/>
  <c r="BQ14" i="2" l="1"/>
  <c r="BP14" i="2"/>
  <c r="BR6" i="2"/>
  <c r="BR8" i="2"/>
  <c r="BR10" i="2"/>
  <c r="BR12" i="2"/>
  <c r="BR16" i="2"/>
  <c r="BR18" i="2"/>
  <c r="BN8" i="2"/>
  <c r="BO18" i="2"/>
  <c r="BL18" i="2"/>
  <c r="BI18" i="2"/>
  <c r="BF18" i="2"/>
  <c r="BB18" i="2"/>
  <c r="BA18" i="2"/>
  <c r="BC18" i="2" s="1"/>
  <c r="AZ18" i="2"/>
  <c r="BN17" i="2"/>
  <c r="BN19" i="2" s="1"/>
  <c r="BM17" i="2"/>
  <c r="BM19" i="2" s="1"/>
  <c r="BO16" i="2"/>
  <c r="BL16" i="2"/>
  <c r="BI16" i="2"/>
  <c r="BF16" i="2"/>
  <c r="BC16" i="2"/>
  <c r="AZ16" i="2"/>
  <c r="BO14" i="2"/>
  <c r="BK14" i="2"/>
  <c r="BJ14" i="2"/>
  <c r="BL14" i="2" s="1"/>
  <c r="BH14" i="2"/>
  <c r="BG14" i="2"/>
  <c r="BE14" i="2"/>
  <c r="BD14" i="2"/>
  <c r="BF14" i="2" s="1"/>
  <c r="BB14" i="2"/>
  <c r="BA14" i="2"/>
  <c r="AZ14" i="2"/>
  <c r="BO12" i="2"/>
  <c r="BL12" i="2"/>
  <c r="BI12" i="2"/>
  <c r="BF12" i="2"/>
  <c r="BC12" i="2"/>
  <c r="AZ12" i="2"/>
  <c r="BO10" i="2"/>
  <c r="BL10" i="2"/>
  <c r="BI10" i="2"/>
  <c r="BF10" i="2"/>
  <c r="BC10" i="2"/>
  <c r="AZ10" i="2"/>
  <c r="BO8" i="2"/>
  <c r="BK8" i="2"/>
  <c r="BL8" i="2" s="1"/>
  <c r="BH8" i="2"/>
  <c r="BI8" i="2" s="1"/>
  <c r="BF8" i="2"/>
  <c r="BB8" i="2"/>
  <c r="BA8" i="2"/>
  <c r="AY8" i="2"/>
  <c r="AY17" i="2" s="1"/>
  <c r="AY19" i="2" s="1"/>
  <c r="AX8" i="2"/>
  <c r="AX17" i="2" s="1"/>
  <c r="AX19" i="2" s="1"/>
  <c r="BO6" i="2"/>
  <c r="BK6" i="2"/>
  <c r="BJ6" i="2"/>
  <c r="BH6" i="2"/>
  <c r="BG6" i="2"/>
  <c r="BG17" i="2" s="1"/>
  <c r="BG19" i="2" s="1"/>
  <c r="BE6" i="2"/>
  <c r="BD6" i="2"/>
  <c r="BB6" i="2"/>
  <c r="BA6" i="2"/>
  <c r="AZ6" i="2"/>
  <c r="BR14" i="2" l="1"/>
  <c r="BR17" i="2" s="1"/>
  <c r="BR19" i="2" s="1"/>
  <c r="BH17" i="2"/>
  <c r="BH19" i="2" s="1"/>
  <c r="BA17" i="2"/>
  <c r="BA19" i="2" s="1"/>
  <c r="BQ17" i="2"/>
  <c r="BQ19" i="2" s="1"/>
  <c r="BP17" i="2"/>
  <c r="BP19" i="2" s="1"/>
  <c r="BE17" i="2"/>
  <c r="BE19" i="2" s="1"/>
  <c r="BK17" i="2"/>
  <c r="BK19" i="2" s="1"/>
  <c r="BC8" i="2"/>
  <c r="BB17" i="2"/>
  <c r="BB19" i="2" s="1"/>
  <c r="BD17" i="2"/>
  <c r="BD19" i="2" s="1"/>
  <c r="BJ17" i="2"/>
  <c r="BJ19" i="2" s="1"/>
  <c r="BC14" i="2"/>
  <c r="BI14" i="2"/>
  <c r="BO17" i="2"/>
  <c r="BO19" i="2" s="1"/>
  <c r="BC6" i="2"/>
  <c r="BI6" i="2"/>
  <c r="BF6" i="2"/>
  <c r="BF17" i="2" s="1"/>
  <c r="BF19" i="2" s="1"/>
  <c r="BL6" i="2"/>
  <c r="BL17" i="2" s="1"/>
  <c r="BL19" i="2" s="1"/>
  <c r="AZ8" i="2"/>
  <c r="AZ17" i="2" s="1"/>
  <c r="AZ19" i="2" s="1"/>
  <c r="E17" i="2"/>
  <c r="E19" i="2" s="1"/>
  <c r="F17" i="2"/>
  <c r="F19" i="2" s="1"/>
  <c r="H17" i="2"/>
  <c r="H19" i="2" s="1"/>
  <c r="I17" i="2"/>
  <c r="K17" i="2"/>
  <c r="K19" i="2" s="1"/>
  <c r="L17" i="2"/>
  <c r="N17" i="2"/>
  <c r="O17" i="2"/>
  <c r="O19" i="2" s="1"/>
  <c r="Q17" i="2"/>
  <c r="Q19" i="2" s="1"/>
  <c r="R17" i="2"/>
  <c r="R19" i="2" s="1"/>
  <c r="T17" i="2"/>
  <c r="U17" i="2"/>
  <c r="U19" i="2" s="1"/>
  <c r="W17" i="2"/>
  <c r="W19" i="2" s="1"/>
  <c r="X17" i="2"/>
  <c r="X19" i="2" s="1"/>
  <c r="C17" i="2"/>
  <c r="C19" i="2" s="1"/>
  <c r="B17" i="2"/>
  <c r="B19" i="2" s="1"/>
  <c r="AV8" i="2"/>
  <c r="AW8" i="2" s="1"/>
  <c r="AU8" i="2"/>
  <c r="AS8" i="2"/>
  <c r="AR8" i="2"/>
  <c r="AT8" i="2" s="1"/>
  <c r="AP8" i="2"/>
  <c r="AQ8" i="2" s="1"/>
  <c r="AO8" i="2"/>
  <c r="AM8" i="2"/>
  <c r="AL8" i="2"/>
  <c r="AN8" i="2" s="1"/>
  <c r="AJ8" i="2"/>
  <c r="AJ17" i="2" s="1"/>
  <c r="AJ19" i="2" s="1"/>
  <c r="AI8" i="2"/>
  <c r="AG8" i="2"/>
  <c r="AG17" i="2" s="1"/>
  <c r="AG19" i="2" s="1"/>
  <c r="AF8" i="2"/>
  <c r="AH8" i="2" s="1"/>
  <c r="AD8" i="2"/>
  <c r="AE8" i="2" s="1"/>
  <c r="AC8" i="2"/>
  <c r="AA8" i="2"/>
  <c r="Z8" i="2"/>
  <c r="AB8" i="2" s="1"/>
  <c r="AV18" i="2"/>
  <c r="AU18" i="2"/>
  <c r="AV14" i="2"/>
  <c r="AU14" i="2"/>
  <c r="AW14" i="2" s="1"/>
  <c r="AV6" i="2"/>
  <c r="AU6" i="2"/>
  <c r="AW16" i="2"/>
  <c r="AW12" i="2"/>
  <c r="AW10" i="2"/>
  <c r="AS18" i="2"/>
  <c r="AR18" i="2"/>
  <c r="AR14" i="2"/>
  <c r="AS14" i="2"/>
  <c r="AS6" i="2"/>
  <c r="AR6" i="2"/>
  <c r="AT16" i="2"/>
  <c r="AT12" i="2"/>
  <c r="AT10" i="2"/>
  <c r="AO6" i="2"/>
  <c r="AP6" i="2"/>
  <c r="AQ10" i="2"/>
  <c r="AQ12" i="2"/>
  <c r="AO14" i="2"/>
  <c r="AP14" i="2"/>
  <c r="AQ16" i="2"/>
  <c r="AQ18" i="2"/>
  <c r="AL6" i="2"/>
  <c r="AM6" i="2"/>
  <c r="AN10" i="2"/>
  <c r="AN12" i="2"/>
  <c r="AL14" i="2"/>
  <c r="AM14" i="2"/>
  <c r="AN16" i="2"/>
  <c r="AL18" i="2"/>
  <c r="AM18" i="2"/>
  <c r="AK6" i="2"/>
  <c r="AK10" i="2"/>
  <c r="AK12" i="2"/>
  <c r="AK14" i="2"/>
  <c r="AK16" i="2"/>
  <c r="AK18" i="2"/>
  <c r="AI17" i="2"/>
  <c r="AI19" i="2" s="1"/>
  <c r="AH6" i="2"/>
  <c r="AH10" i="2"/>
  <c r="AH12" i="2"/>
  <c r="AH14" i="2"/>
  <c r="AH16" i="2"/>
  <c r="AH18" i="2"/>
  <c r="AE6" i="2"/>
  <c r="AE10" i="2"/>
  <c r="AE12" i="2"/>
  <c r="AE14" i="2"/>
  <c r="AE16" i="2"/>
  <c r="AE18" i="2"/>
  <c r="AC17" i="2"/>
  <c r="AC19" i="2" s="1"/>
  <c r="AB6" i="2"/>
  <c r="AB10" i="2"/>
  <c r="AB12" i="2"/>
  <c r="AB14" i="2"/>
  <c r="AB16" i="2"/>
  <c r="AB18" i="2"/>
  <c r="AA17" i="2"/>
  <c r="AA19" i="2" s="1"/>
  <c r="Y6" i="2"/>
  <c r="Y8" i="2"/>
  <c r="Y10" i="2"/>
  <c r="Y12" i="2"/>
  <c r="Y14" i="2"/>
  <c r="Y16" i="2"/>
  <c r="Y18" i="2"/>
  <c r="V6" i="2"/>
  <c r="V8" i="2"/>
  <c r="V10" i="2"/>
  <c r="V12" i="2"/>
  <c r="V14" i="2"/>
  <c r="V16" i="2"/>
  <c r="V18" i="2"/>
  <c r="T19" i="2"/>
  <c r="P6" i="2"/>
  <c r="P8" i="2"/>
  <c r="P10" i="2"/>
  <c r="P12" i="2"/>
  <c r="P14" i="2"/>
  <c r="P16" i="2"/>
  <c r="P18" i="2"/>
  <c r="N19" i="2"/>
  <c r="M6" i="2"/>
  <c r="M8" i="2"/>
  <c r="M10" i="2"/>
  <c r="M12" i="2"/>
  <c r="M14" i="2"/>
  <c r="M16" i="2"/>
  <c r="M18" i="2"/>
  <c r="L19" i="2"/>
  <c r="J6" i="2"/>
  <c r="J8" i="2"/>
  <c r="J10" i="2"/>
  <c r="J12" i="2"/>
  <c r="J14" i="2"/>
  <c r="J16" i="2"/>
  <c r="J18" i="2"/>
  <c r="I19" i="2"/>
  <c r="G18" i="2"/>
  <c r="S16" i="2"/>
  <c r="G16" i="2"/>
  <c r="D16" i="2"/>
  <c r="S14" i="2"/>
  <c r="G14" i="2"/>
  <c r="D14" i="2"/>
  <c r="S12" i="2"/>
  <c r="G12" i="2"/>
  <c r="D12" i="2"/>
  <c r="S10" i="2"/>
  <c r="G10" i="2"/>
  <c r="D10" i="2"/>
  <c r="S8" i="2"/>
  <c r="G8" i="2"/>
  <c r="D8" i="2"/>
  <c r="S6" i="2"/>
  <c r="G6" i="2"/>
  <c r="D6" i="2"/>
  <c r="AU17" i="2" l="1"/>
  <c r="AU19" i="2" s="1"/>
  <c r="AD17" i="2"/>
  <c r="AD19" i="2" s="1"/>
  <c r="G17" i="2"/>
  <c r="G19" i="2" s="1"/>
  <c r="AR17" i="2"/>
  <c r="AR19" i="2" s="1"/>
  <c r="BC17" i="2"/>
  <c r="BC19" i="2" s="1"/>
  <c r="AQ14" i="2"/>
  <c r="AP17" i="2"/>
  <c r="AP19" i="2" s="1"/>
  <c r="AT14" i="2"/>
  <c r="AK8" i="2"/>
  <c r="Z17" i="2"/>
  <c r="Z19" i="2" s="1"/>
  <c r="BI17" i="2"/>
  <c r="BI19" i="2" s="1"/>
  <c r="AF17" i="2"/>
  <c r="AF19" i="2" s="1"/>
  <c r="J17" i="2"/>
  <c r="J19" i="2" s="1"/>
  <c r="P17" i="2"/>
  <c r="P19" i="2" s="1"/>
  <c r="Y17" i="2"/>
  <c r="AL17" i="2"/>
  <c r="AL19" i="2" s="1"/>
  <c r="D17" i="2"/>
  <c r="D19" i="2" s="1"/>
  <c r="S17" i="2"/>
  <c r="M17" i="2"/>
  <c r="V17" i="2"/>
  <c r="V19" i="2" s="1"/>
  <c r="AO17" i="2"/>
  <c r="AO19" i="2" s="1"/>
  <c r="AN14" i="2"/>
  <c r="AN6" i="2"/>
  <c r="AN17" i="2" s="1"/>
  <c r="AQ6" i="2"/>
  <c r="AW6" i="2"/>
  <c r="AV17" i="2"/>
  <c r="AV19" i="2" s="1"/>
  <c r="AS17" i="2"/>
  <c r="AS19" i="2" s="1"/>
  <c r="AB17" i="2"/>
  <c r="AB19" i="2" s="1"/>
  <c r="AH17" i="2"/>
  <c r="AH19" i="2" s="1"/>
  <c r="AN18" i="2"/>
  <c r="Y19" i="2"/>
  <c r="AE17" i="2"/>
  <c r="AE19" i="2" s="1"/>
  <c r="AK17" i="2"/>
  <c r="AK19" i="2" s="1"/>
  <c r="AM17" i="2"/>
  <c r="AM19" i="2" s="1"/>
  <c r="M19" i="2"/>
  <c r="AT18" i="2"/>
  <c r="AW17" i="2"/>
  <c r="AW18" i="2"/>
  <c r="AT6" i="2"/>
  <c r="AT17" i="2" l="1"/>
  <c r="AT19" i="2" s="1"/>
  <c r="AN19" i="2"/>
  <c r="AQ17" i="2"/>
  <c r="AQ19" i="2" s="1"/>
  <c r="AW19" i="2"/>
</calcChain>
</file>

<file path=xl/sharedStrings.xml><?xml version="1.0" encoding="utf-8"?>
<sst xmlns="http://schemas.openxmlformats.org/spreadsheetml/2006/main" count="125" uniqueCount="34">
  <si>
    <t>-</t>
  </si>
  <si>
    <t>14646***</t>
  </si>
  <si>
    <t>Άνδρες</t>
  </si>
  <si>
    <t>Γυναίκες</t>
  </si>
  <si>
    <t>Σύνολο</t>
  </si>
  <si>
    <t>Χηρείας</t>
  </si>
  <si>
    <t>Ανικανότητας</t>
  </si>
  <si>
    <t>Αναπηρίας</t>
  </si>
  <si>
    <t>Επίδομα Ορφανίας</t>
  </si>
  <si>
    <t>Επίδομα Αγνοουμένου</t>
  </si>
  <si>
    <t>ΥΠΗΡΕΣΙΕΣ ΚΟΙΝΩΝΙΚΩΝ ΑΣΦΑΛΙΣΕΩΝ</t>
  </si>
  <si>
    <t>Μερικό σύνολο</t>
  </si>
  <si>
    <t>2 0 0 2</t>
  </si>
  <si>
    <t>2 0 0 3</t>
  </si>
  <si>
    <t>Σύνολο*</t>
  </si>
  <si>
    <t>Αριθμός Συνταξιούχων (συντάξεων)</t>
  </si>
  <si>
    <t>1 9 9 8</t>
  </si>
  <si>
    <t>1 9 9 7</t>
  </si>
  <si>
    <t>1 9 9 6</t>
  </si>
  <si>
    <t>1 9 9 4</t>
  </si>
  <si>
    <t>1 9 9 5</t>
  </si>
  <si>
    <t>1 9 9 9</t>
  </si>
  <si>
    <t>2 0 0 0</t>
  </si>
  <si>
    <t>2 0 0 1</t>
  </si>
  <si>
    <t>Γενικό σύνολο*</t>
  </si>
  <si>
    <t>Είδος Σύνταξης**</t>
  </si>
  <si>
    <t>** Δεν υπάρχει περιορισμός για αφυπηρέτηση για δικαίωμα σε σύνταξη (εκτός στην περίπτωση της σύνταξης ανικανότητας 100%)</t>
  </si>
  <si>
    <t>*** Η κοινωνική σύνταξη ξεκίνησε το Μάιο του 1995. Από 1.1.1999 η συντάξιμη ηλικία για κοινωνική σύνταξη μειώθηκε από την ηλικία των 68 στην ηλικία των 66 και από 1.1.2000 στην ηλικία των 65.</t>
  </si>
  <si>
    <t>Κοινωνική Σύνταξη***</t>
  </si>
  <si>
    <t>ΚΛΑΔΟΣ ΣΤΑΤΙΣΤΙΚΗΣ</t>
  </si>
  <si>
    <t>Αριθμός συνταξιούχων (συντάξεων) κατά φύλο και είδος σύνταξης κατά τα χρόνια 1994 - 2017</t>
  </si>
  <si>
    <t>Θεσμοθετημένη Σύνταξη</t>
  </si>
  <si>
    <r>
      <t>* Από το σύνολο των 150.842 συνταξιούχων (συντάξεων, 2017)</t>
    </r>
    <r>
      <rPr>
        <sz val="10"/>
        <color rgb="FFFF0000"/>
        <rFont val="Arial"/>
        <family val="2"/>
        <charset val="161"/>
      </rPr>
      <t xml:space="preserve"> </t>
    </r>
    <r>
      <rPr>
        <sz val="10"/>
        <rFont val="Arial"/>
        <family val="2"/>
        <charset val="161"/>
      </rPr>
      <t>12.493 άτομα λαμβάνουν πέραν της μιας σύντάξης, επομένως οι συνταξιούχοι κατά το Δεκέμβριο του 2017 ανήλθαν στους  136.484 (εκτός οι συνταξιούχοι κοινωνικής σύνταξης).</t>
    </r>
  </si>
  <si>
    <t>Τα στοιχεία αναφέρονται στο μήνα Δεκέμβριο κάθε χρόνου. Από το 2013, σε περίπτωση που άτομο έχει δικαίωμα σε σύνταξη γήρατος από την ηλικία των 63 ετών, τότε αυτός έχει το δικαίωμα να επιλέξει να ξεκινήσει η καταβολή της σύνταξής του από την ηλικία των 63 μειωμένη ή χωρίς αναλογιστική μείωση στην ηλικία των 63,5 από 1.1.2013, 64 από 1.1.2014, 64,5 από 1.1.2015 ή 65 από 1.1.2016 και μετά. Εδώ περιλαμβάνονται τα άτομα που έχουν επιλέξει η σύνταξή τους να ξεκινήσει κατά την περίοδο αναφοράς ή έχει ξεκινήσει από προηγουμένως.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</si>
</sst>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8]d\-mmm\-yy;@"/>
  </numFmts>
  <fonts count="11" x14ac:knownFonts="1">
    <font>
      <sz val="10"/>
      <name val="Arial"/>
      <charset val="161"/>
    </font>
    <font>
      <b/>
      <sz val="10"/>
      <name val="Arial"/>
      <family val="2"/>
    </font>
    <font>
      <b/>
      <sz val="11"/>
      <name val="Arial"/>
      <family val="2"/>
    </font>
    <font>
      <b/>
      <sz val="8"/>
      <name val="Arial"/>
      <family val="2"/>
    </font>
    <font>
      <sz val="8"/>
      <name val="Arial"/>
      <family val="2"/>
    </font>
    <font>
      <sz val="10"/>
      <name val="Arial"/>
      <family val="2"/>
    </font>
    <font>
      <b/>
      <sz val="9"/>
      <name val="Arial"/>
      <family val="2"/>
    </font>
    <font>
      <b/>
      <sz val="9"/>
      <name val="Arial"/>
      <family val="2"/>
      <charset val="161"/>
    </font>
    <font>
      <b/>
      <sz val="10"/>
      <name val="Arial"/>
      <family val="2"/>
      <charset val="161"/>
    </font>
    <font>
      <sz val="10"/>
      <name val="Arial"/>
      <family val="2"/>
      <charset val="161"/>
    </font>
    <font>
      <sz val="10"/>
      <color rgb="FFFF0000"/>
      <name val="Arial"/>
      <family val="2"/>
      <charset val="161"/>
    </font>
  </fonts>
  <fills count="2">
    <fill>
      <patternFill patternType="none"/>
    </fill>
    <fill>
      <patternFill patternType="gray125"/>
    </fill>
  </fills>
  <borders count="46">
    <border>
      <left/>
      <right/>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s>
  <cellStyleXfs count="1">
    <xf numFmtId="0" fontId="0" fillId="0" borderId="0"/>
  </cellStyleXfs>
  <cellXfs count="122">
    <xf numFmtId="0" fontId="0" fillId="0" borderId="0" xfId="0"/>
    <xf numFmtId="0" fontId="0" fillId="0" borderId="0" xfId="0" applyBorder="1"/>
    <xf numFmtId="0" fontId="0" fillId="0" borderId="0" xfId="0" applyBorder="1" applyAlignment="1">
      <alignment horizontal="right"/>
    </xf>
    <xf numFmtId="0" fontId="3" fillId="0" borderId="3" xfId="0" applyFont="1" applyBorder="1" applyAlignment="1">
      <alignment horizontal="center"/>
    </xf>
    <xf numFmtId="0" fontId="4" fillId="0" borderId="0" xfId="0" applyFont="1" applyBorder="1"/>
    <xf numFmtId="0" fontId="5" fillId="0" borderId="5" xfId="0" applyFont="1" applyBorder="1"/>
    <xf numFmtId="0" fontId="5" fillId="0" borderId="6" xfId="0" applyFont="1" applyBorder="1"/>
    <xf numFmtId="0" fontId="5" fillId="0" borderId="7" xfId="0" applyFont="1" applyBorder="1"/>
    <xf numFmtId="0" fontId="5" fillId="0" borderId="5" xfId="0" applyFont="1" applyBorder="1" applyAlignment="1">
      <alignment horizontal="right"/>
    </xf>
    <xf numFmtId="0" fontId="5" fillId="0" borderId="10" xfId="0" applyFont="1" applyBorder="1"/>
    <xf numFmtId="0" fontId="5" fillId="0" borderId="11" xfId="0" applyFont="1" applyBorder="1"/>
    <xf numFmtId="0" fontId="1" fillId="0" borderId="16" xfId="0" applyFont="1" applyFill="1" applyBorder="1"/>
    <xf numFmtId="0" fontId="1" fillId="0" borderId="13" xfId="0" applyFont="1" applyBorder="1"/>
    <xf numFmtId="0" fontId="1" fillId="0" borderId="14" xfId="0" applyFont="1" applyBorder="1"/>
    <xf numFmtId="0" fontId="1" fillId="0" borderId="15" xfId="0" applyFont="1" applyBorder="1"/>
    <xf numFmtId="0" fontId="0" fillId="0" borderId="0" xfId="0"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5" fillId="0" borderId="8" xfId="0" applyFont="1" applyBorder="1" applyAlignment="1">
      <alignment horizontal="center"/>
    </xf>
    <xf numFmtId="0" fontId="5" fillId="0" borderId="12" xfId="0" applyFont="1" applyBorder="1" applyAlignment="1">
      <alignment horizontal="center"/>
    </xf>
    <xf numFmtId="0" fontId="1" fillId="0" borderId="4" xfId="0" applyFont="1" applyBorder="1" applyAlignment="1">
      <alignment horizontal="left"/>
    </xf>
    <xf numFmtId="0" fontId="8" fillId="0" borderId="0" xfId="0" applyFont="1" applyAlignment="1">
      <alignment horizontal="center"/>
    </xf>
    <xf numFmtId="0" fontId="5" fillId="0" borderId="6" xfId="0" applyFont="1" applyBorder="1" applyAlignment="1">
      <alignment horizontal="right"/>
    </xf>
    <xf numFmtId="0" fontId="5" fillId="0" borderId="7" xfId="0" applyFont="1" applyBorder="1" applyAlignment="1">
      <alignment horizontal="right"/>
    </xf>
    <xf numFmtId="0" fontId="5" fillId="0" borderId="19" xfId="0" applyFont="1" applyBorder="1" applyAlignment="1">
      <alignment horizontal="right"/>
    </xf>
    <xf numFmtId="0" fontId="1" fillId="0" borderId="13" xfId="0" applyFont="1" applyBorder="1" applyAlignment="1">
      <alignment horizontal="right"/>
    </xf>
    <xf numFmtId="0" fontId="1" fillId="0" borderId="14" xfId="0" applyFont="1" applyBorder="1" applyAlignment="1">
      <alignment horizontal="right"/>
    </xf>
    <xf numFmtId="0" fontId="1" fillId="0" borderId="20" xfId="0" applyFont="1" applyBorder="1" applyAlignment="1">
      <alignment horizontal="right"/>
    </xf>
    <xf numFmtId="0" fontId="1" fillId="0" borderId="15" xfId="0" applyFont="1" applyBorder="1" applyAlignment="1">
      <alignment horizontal="right"/>
    </xf>
    <xf numFmtId="0" fontId="1" fillId="0" borderId="18" xfId="0" applyFont="1" applyBorder="1" applyAlignment="1">
      <alignment horizontal="right"/>
    </xf>
    <xf numFmtId="0" fontId="5" fillId="0" borderId="9" xfId="0" applyFont="1" applyBorder="1" applyAlignment="1">
      <alignment horizontal="right"/>
    </xf>
    <xf numFmtId="0" fontId="5" fillId="0" borderId="10" xfId="0" applyFont="1" applyBorder="1" applyAlignment="1">
      <alignment horizontal="right"/>
    </xf>
    <xf numFmtId="0" fontId="5" fillId="0" borderId="12" xfId="0" applyFont="1" applyBorder="1" applyAlignment="1">
      <alignment horizontal="right"/>
    </xf>
    <xf numFmtId="0" fontId="5" fillId="0" borderId="11" xfId="0" applyFont="1" applyBorder="1" applyAlignment="1">
      <alignment horizontal="right"/>
    </xf>
    <xf numFmtId="0" fontId="5" fillId="0" borderId="21" xfId="0" applyFont="1" applyBorder="1" applyAlignment="1">
      <alignment horizontal="right"/>
    </xf>
    <xf numFmtId="0" fontId="5" fillId="0" borderId="8" xfId="0" applyFont="1" applyBorder="1" applyAlignment="1">
      <alignment horizontal="right"/>
    </xf>
    <xf numFmtId="0" fontId="9" fillId="0" borderId="0" xfId="0" applyFont="1"/>
    <xf numFmtId="0" fontId="5" fillId="0" borderId="19" xfId="0" applyFont="1" applyBorder="1"/>
    <xf numFmtId="0" fontId="5" fillId="0" borderId="22" xfId="0" applyFont="1" applyBorder="1"/>
    <xf numFmtId="0" fontId="5" fillId="0" borderId="23" xfId="0" applyFont="1" applyBorder="1"/>
    <xf numFmtId="0" fontId="5" fillId="0" borderId="24" xfId="0" applyFont="1" applyBorder="1" applyAlignment="1">
      <alignment horizontal="right"/>
    </xf>
    <xf numFmtId="0" fontId="5" fillId="0" borderId="25" xfId="0" applyFont="1" applyBorder="1" applyAlignment="1">
      <alignment horizontal="right"/>
    </xf>
    <xf numFmtId="0" fontId="5" fillId="0" borderId="26" xfId="0" applyFont="1" applyBorder="1" applyAlignment="1">
      <alignment horizontal="right"/>
    </xf>
    <xf numFmtId="0" fontId="5" fillId="0" borderId="23" xfId="0" applyFont="1" applyBorder="1" applyAlignment="1">
      <alignment horizontal="right"/>
    </xf>
    <xf numFmtId="0" fontId="5" fillId="0" borderId="27" xfId="0" applyFont="1" applyBorder="1" applyAlignment="1">
      <alignment horizontal="right"/>
    </xf>
    <xf numFmtId="0" fontId="5" fillId="0" borderId="27" xfId="0" applyFont="1" applyBorder="1"/>
    <xf numFmtId="0" fontId="5" fillId="0" borderId="28" xfId="0" applyFont="1" applyBorder="1"/>
    <xf numFmtId="0" fontId="5" fillId="0" borderId="29" xfId="0" applyFont="1" applyBorder="1"/>
    <xf numFmtId="0" fontId="5" fillId="0" borderId="30" xfId="0" applyFont="1" applyBorder="1"/>
    <xf numFmtId="0" fontId="5" fillId="0" borderId="31"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right"/>
    </xf>
    <xf numFmtId="0" fontId="5" fillId="0" borderId="29" xfId="0" applyFont="1" applyBorder="1" applyAlignment="1">
      <alignment horizontal="right"/>
    </xf>
    <xf numFmtId="0" fontId="5" fillId="0" borderId="31" xfId="0" applyFont="1" applyBorder="1" applyAlignment="1">
      <alignment horizontal="right"/>
    </xf>
    <xf numFmtId="0" fontId="5" fillId="0" borderId="30" xfId="0" applyFont="1" applyBorder="1" applyAlignment="1">
      <alignment horizontal="right"/>
    </xf>
    <xf numFmtId="0" fontId="5" fillId="0" borderId="32" xfId="0" applyFont="1" applyBorder="1" applyAlignment="1">
      <alignment horizontal="right"/>
    </xf>
    <xf numFmtId="0" fontId="5" fillId="0" borderId="33" xfId="0" applyFont="1" applyBorder="1" applyAlignment="1">
      <alignment horizontal="right"/>
    </xf>
    <xf numFmtId="0" fontId="5" fillId="0" borderId="34" xfId="0" applyFont="1" applyBorder="1"/>
    <xf numFmtId="0" fontId="5" fillId="0" borderId="35" xfId="0" applyFont="1" applyBorder="1"/>
    <xf numFmtId="0" fontId="5" fillId="0" borderId="36" xfId="0" applyFont="1" applyBorder="1"/>
    <xf numFmtId="0" fontId="8" fillId="0" borderId="16" xfId="0" applyFont="1" applyBorder="1"/>
    <xf numFmtId="0" fontId="5" fillId="0" borderId="2" xfId="0" applyFont="1" applyBorder="1"/>
    <xf numFmtId="0" fontId="5" fillId="0" borderId="37" xfId="0" applyFont="1" applyBorder="1" applyAlignment="1">
      <alignment horizontal="right"/>
    </xf>
    <xf numFmtId="0" fontId="5" fillId="0" borderId="37" xfId="0" applyFont="1" applyBorder="1"/>
    <xf numFmtId="0" fontId="5" fillId="0" borderId="24" xfId="0" applyFont="1" applyBorder="1"/>
    <xf numFmtId="0" fontId="5" fillId="0" borderId="25" xfId="0" applyFont="1" applyBorder="1"/>
    <xf numFmtId="0" fontId="5" fillId="0" borderId="26" xfId="0" applyFont="1" applyBorder="1"/>
    <xf numFmtId="0" fontId="5" fillId="0" borderId="33" xfId="0" applyFont="1" applyBorder="1" applyAlignment="1">
      <alignment horizontal="center"/>
    </xf>
    <xf numFmtId="0" fontId="5" fillId="0" borderId="26" xfId="0"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8" fillId="0" borderId="18" xfId="0" applyFont="1" applyBorder="1" applyAlignment="1">
      <alignment horizontal="right"/>
    </xf>
    <xf numFmtId="0" fontId="8" fillId="0" borderId="13" xfId="0" applyFont="1" applyBorder="1" applyAlignment="1">
      <alignment horizontal="right"/>
    </xf>
    <xf numFmtId="0" fontId="8" fillId="0" borderId="14" xfId="0" applyFont="1" applyBorder="1" applyAlignment="1">
      <alignment horizontal="right"/>
    </xf>
    <xf numFmtId="0" fontId="8" fillId="0" borderId="15" xfId="0" applyFont="1" applyBorder="1" applyAlignment="1">
      <alignment horizontal="right"/>
    </xf>
    <xf numFmtId="0" fontId="5" fillId="0" borderId="22" xfId="0" applyFont="1" applyBorder="1" applyAlignment="1">
      <alignment horizontal="right"/>
    </xf>
    <xf numFmtId="0" fontId="8" fillId="0" borderId="22" xfId="0" applyFont="1" applyBorder="1" applyAlignment="1">
      <alignment horizontal="right"/>
    </xf>
    <xf numFmtId="0" fontId="8" fillId="0" borderId="23" xfId="0" applyFont="1" applyBorder="1" applyAlignment="1">
      <alignment horizontal="right"/>
    </xf>
    <xf numFmtId="0" fontId="8" fillId="0" borderId="27" xfId="0" applyFont="1" applyBorder="1" applyAlignment="1">
      <alignment horizontal="right"/>
    </xf>
    <xf numFmtId="0" fontId="5" fillId="0" borderId="32" xfId="0" applyFont="1" applyBorder="1"/>
    <xf numFmtId="0" fontId="1" fillId="0" borderId="18" xfId="0" applyFont="1" applyBorder="1"/>
    <xf numFmtId="0" fontId="8" fillId="0" borderId="1" xfId="0" applyFont="1" applyBorder="1" applyAlignment="1">
      <alignment horizontal="right"/>
    </xf>
    <xf numFmtId="0" fontId="8" fillId="0" borderId="17" xfId="0" applyFont="1" applyBorder="1" applyAlignment="1">
      <alignment horizontal="right"/>
    </xf>
    <xf numFmtId="0" fontId="4" fillId="0" borderId="4" xfId="0" applyFont="1" applyBorder="1"/>
    <xf numFmtId="164" fontId="0" fillId="0" borderId="0" xfId="0" applyNumberFormat="1" applyAlignment="1">
      <alignment horizontal="left"/>
    </xf>
    <xf numFmtId="0" fontId="1" fillId="0" borderId="17" xfId="0" applyFont="1" applyBorder="1" applyAlignment="1">
      <alignment horizontal="right"/>
    </xf>
    <xf numFmtId="0" fontId="5" fillId="0" borderId="39" xfId="0" applyFont="1" applyBorder="1" applyAlignment="1">
      <alignment horizontal="right"/>
    </xf>
    <xf numFmtId="0" fontId="3" fillId="0" borderId="41" xfId="0" applyFont="1" applyBorder="1" applyAlignment="1">
      <alignment horizontal="center"/>
    </xf>
    <xf numFmtId="0" fontId="3" fillId="0" borderId="23" xfId="0" applyFont="1" applyBorder="1" applyAlignment="1">
      <alignment horizontal="center"/>
    </xf>
    <xf numFmtId="0" fontId="3" fillId="0" borderId="42" xfId="0" applyFont="1" applyBorder="1" applyAlignment="1">
      <alignment horizontal="center"/>
    </xf>
    <xf numFmtId="0" fontId="3" fillId="0" borderId="22" xfId="0" applyFont="1" applyBorder="1" applyAlignment="1">
      <alignment horizontal="center"/>
    </xf>
    <xf numFmtId="0" fontId="3" fillId="0" borderId="27" xfId="0" applyFont="1" applyBorder="1" applyAlignment="1">
      <alignment horizontal="center"/>
    </xf>
    <xf numFmtId="0" fontId="3" fillId="0" borderId="43" xfId="0" applyFont="1" applyBorder="1" applyAlignment="1">
      <alignment horizontal="center"/>
    </xf>
    <xf numFmtId="0" fontId="3" fillId="0" borderId="44" xfId="0" applyFont="1" applyBorder="1" applyAlignment="1">
      <alignment horizontal="center"/>
    </xf>
    <xf numFmtId="0" fontId="8" fillId="0" borderId="0" xfId="0" applyFont="1" applyAlignment="1"/>
    <xf numFmtId="0" fontId="5" fillId="0" borderId="38" xfId="0" applyFont="1" applyBorder="1" applyAlignment="1">
      <alignment wrapText="1"/>
    </xf>
    <xf numFmtId="0" fontId="8" fillId="0" borderId="0" xfId="0" applyFont="1" applyAlignment="1">
      <alignment horizontal="center"/>
    </xf>
    <xf numFmtId="0" fontId="8" fillId="0" borderId="41" xfId="0" applyFont="1" applyBorder="1" applyAlignment="1">
      <alignment horizontal="center"/>
    </xf>
    <xf numFmtId="0" fontId="8" fillId="0" borderId="45" xfId="0" applyFont="1" applyBorder="1" applyAlignment="1">
      <alignment horizontal="center"/>
    </xf>
    <xf numFmtId="0" fontId="8" fillId="0" borderId="42" xfId="0" applyFont="1" applyBorder="1" applyAlignment="1">
      <alignment horizontal="center"/>
    </xf>
    <xf numFmtId="0" fontId="2" fillId="0" borderId="40"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xf>
    <xf numFmtId="0" fontId="9" fillId="0" borderId="0" xfId="0" applyFont="1" applyFill="1" applyBorder="1" applyAlignment="1">
      <alignment horizontal="left" vertical="top" wrapText="1"/>
    </xf>
    <xf numFmtId="0" fontId="9" fillId="0" borderId="0" xfId="0" applyFont="1" applyBorder="1" applyAlignment="1">
      <alignment horizontal="left" vertical="center" wrapText="1"/>
    </xf>
    <xf numFmtId="0" fontId="7" fillId="0" borderId="41" xfId="0" applyFont="1" applyBorder="1" applyAlignment="1">
      <alignment horizontal="center"/>
    </xf>
    <xf numFmtId="0" fontId="7" fillId="0" borderId="45" xfId="0" applyFont="1" applyBorder="1" applyAlignment="1">
      <alignment horizontal="center"/>
    </xf>
    <xf numFmtId="0" fontId="7" fillId="0" borderId="42" xfId="0" applyFont="1" applyBorder="1" applyAlignment="1">
      <alignment horizontal="center"/>
    </xf>
    <xf numFmtId="0" fontId="6" fillId="0" borderId="41" xfId="0" applyFont="1" applyBorder="1" applyAlignment="1">
      <alignment horizontal="center"/>
    </xf>
    <xf numFmtId="0" fontId="6" fillId="0" borderId="45" xfId="0" applyFont="1" applyBorder="1" applyAlignment="1">
      <alignment horizontal="center"/>
    </xf>
    <xf numFmtId="0" fontId="6" fillId="0" borderId="42" xfId="0" applyFont="1" applyBorder="1" applyAlignment="1">
      <alignment horizontal="center"/>
    </xf>
    <xf numFmtId="0" fontId="9"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29"/>
  <sheetViews>
    <sheetView tabSelected="1" zoomScaleNormal="100" workbookViewId="0">
      <pane xSplit="1" ySplit="1" topLeftCell="BG2" activePane="bottomRight" state="frozen"/>
      <selection pane="topRight" activeCell="B1" sqref="B1"/>
      <selection pane="bottomLeft" activeCell="A2" sqref="A2"/>
      <selection pane="bottomRight" activeCell="BP10" sqref="BP10"/>
    </sheetView>
  </sheetViews>
  <sheetFormatPr defaultRowHeight="12.75" x14ac:dyDescent="0.2"/>
  <cols>
    <col min="1" max="1" width="18.7109375" customWidth="1"/>
    <col min="2" max="2" width="6.5703125" hidden="1" customWidth="1"/>
    <col min="3" max="3" width="7.5703125" hidden="1" customWidth="1"/>
    <col min="4" max="4" width="6.7109375" hidden="1" customWidth="1"/>
    <col min="5" max="5" width="6.5703125" hidden="1" customWidth="1"/>
    <col min="6" max="6" width="7.5703125" hidden="1" customWidth="1"/>
    <col min="7" max="7" width="6.7109375" hidden="1" customWidth="1"/>
    <col min="8" max="8" width="6.5703125" hidden="1" customWidth="1"/>
    <col min="9" max="9" width="7.5703125" hidden="1" customWidth="1"/>
    <col min="10" max="10" width="7" hidden="1" customWidth="1"/>
    <col min="11" max="11" width="6.5703125" hidden="1" customWidth="1"/>
    <col min="12" max="12" width="7.5703125" hidden="1" customWidth="1"/>
    <col min="13" max="13" width="7" hidden="1" customWidth="1"/>
    <col min="14" max="14" width="6.5703125" hidden="1" customWidth="1"/>
    <col min="15" max="15" width="7.5703125" hidden="1" customWidth="1"/>
    <col min="16" max="31" width="7" hidden="1" customWidth="1"/>
    <col min="32" max="32" width="6.5703125" hidden="1" customWidth="1"/>
    <col min="33" max="33" width="7" hidden="1" customWidth="1"/>
    <col min="34" max="34" width="7.28515625" hidden="1" customWidth="1"/>
    <col min="35" max="35" width="6.7109375" hidden="1" customWidth="1"/>
    <col min="36" max="36" width="7.28515625" hidden="1" customWidth="1"/>
    <col min="37" max="38" width="7" hidden="1" customWidth="1"/>
    <col min="39" max="39" width="7.42578125" hidden="1" customWidth="1"/>
    <col min="40" max="40" width="7" hidden="1" customWidth="1"/>
    <col min="41" max="41" width="6.5703125" hidden="1" customWidth="1"/>
    <col min="42" max="42" width="7.5703125" hidden="1" customWidth="1"/>
    <col min="43" max="43" width="7" hidden="1" customWidth="1"/>
    <col min="44" max="44" width="6.5703125" hidden="1" customWidth="1"/>
    <col min="45" max="45" width="7.5703125" hidden="1" customWidth="1"/>
    <col min="46" max="46" width="7" hidden="1" customWidth="1"/>
    <col min="47" max="47" width="6.5703125" hidden="1" customWidth="1"/>
    <col min="48" max="48" width="7.5703125" hidden="1" customWidth="1"/>
    <col min="49" max="49" width="7" hidden="1" customWidth="1"/>
    <col min="50" max="50" width="6.5703125" hidden="1" customWidth="1"/>
    <col min="51" max="51" width="7.5703125" hidden="1" customWidth="1"/>
    <col min="52" max="52" width="7.140625" hidden="1" customWidth="1"/>
    <col min="53" max="53" width="6.5703125" hidden="1" customWidth="1"/>
    <col min="54" max="54" width="7.5703125" hidden="1" customWidth="1"/>
    <col min="55" max="55" width="7" hidden="1" customWidth="1"/>
    <col min="56" max="56" width="6.5703125" hidden="1" customWidth="1"/>
    <col min="57" max="57" width="7.140625" hidden="1" customWidth="1"/>
    <col min="58" max="58" width="7" hidden="1" customWidth="1"/>
    <col min="59" max="59" width="6.5703125" bestFit="1" customWidth="1"/>
    <col min="60" max="60" width="7.140625" customWidth="1"/>
    <col min="61" max="61" width="7.28515625" bestFit="1" customWidth="1"/>
  </cols>
  <sheetData>
    <row r="1" spans="1:73" ht="15.75" customHeight="1" x14ac:dyDescent="0.25">
      <c r="A1" s="112" t="s">
        <v>30</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row>
    <row r="2" spans="1:73" ht="13.5" thickBot="1" x14ac:dyDescent="0.25">
      <c r="AD2" s="4"/>
      <c r="AE2" s="4"/>
      <c r="AF2" s="4"/>
      <c r="AG2" s="4"/>
      <c r="AH2" s="4"/>
    </row>
    <row r="3" spans="1:73" ht="15.75" customHeight="1" thickBot="1" x14ac:dyDescent="0.3">
      <c r="A3" s="3"/>
      <c r="B3" s="109" t="s">
        <v>15</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1"/>
    </row>
    <row r="4" spans="1:73" ht="13.5" thickBot="1" x14ac:dyDescent="0.25">
      <c r="A4" s="27" t="s">
        <v>25</v>
      </c>
      <c r="B4" s="118" t="s">
        <v>19</v>
      </c>
      <c r="C4" s="119"/>
      <c r="D4" s="120"/>
      <c r="E4" s="118" t="s">
        <v>20</v>
      </c>
      <c r="F4" s="119"/>
      <c r="G4" s="120"/>
      <c r="H4" s="118" t="s">
        <v>18</v>
      </c>
      <c r="I4" s="119"/>
      <c r="J4" s="120"/>
      <c r="K4" s="118" t="s">
        <v>17</v>
      </c>
      <c r="L4" s="119"/>
      <c r="M4" s="120"/>
      <c r="N4" s="118" t="s">
        <v>16</v>
      </c>
      <c r="O4" s="119"/>
      <c r="P4" s="120"/>
      <c r="Q4" s="118" t="s">
        <v>21</v>
      </c>
      <c r="R4" s="119"/>
      <c r="S4" s="120"/>
      <c r="T4" s="118" t="s">
        <v>22</v>
      </c>
      <c r="U4" s="119"/>
      <c r="V4" s="120"/>
      <c r="W4" s="118" t="s">
        <v>23</v>
      </c>
      <c r="X4" s="119"/>
      <c r="Y4" s="120"/>
      <c r="Z4" s="118" t="s">
        <v>12</v>
      </c>
      <c r="AA4" s="119"/>
      <c r="AB4" s="120"/>
      <c r="AC4" s="118" t="s">
        <v>13</v>
      </c>
      <c r="AD4" s="119"/>
      <c r="AE4" s="120"/>
      <c r="AF4" s="115">
        <v>2004</v>
      </c>
      <c r="AG4" s="116"/>
      <c r="AH4" s="117"/>
      <c r="AI4" s="116">
        <v>2005</v>
      </c>
      <c r="AJ4" s="116"/>
      <c r="AK4" s="117"/>
      <c r="AL4" s="115">
        <v>2006</v>
      </c>
      <c r="AM4" s="116"/>
      <c r="AN4" s="117"/>
      <c r="AO4" s="115">
        <v>2007</v>
      </c>
      <c r="AP4" s="116"/>
      <c r="AQ4" s="117"/>
      <c r="AR4" s="115">
        <v>2008</v>
      </c>
      <c r="AS4" s="116"/>
      <c r="AT4" s="117"/>
      <c r="AU4" s="115">
        <v>2009</v>
      </c>
      <c r="AV4" s="116"/>
      <c r="AW4" s="117"/>
      <c r="AX4" s="115">
        <v>2010</v>
      </c>
      <c r="AY4" s="116"/>
      <c r="AZ4" s="117"/>
      <c r="BA4" s="115">
        <v>2011</v>
      </c>
      <c r="BB4" s="116"/>
      <c r="BC4" s="117"/>
      <c r="BD4" s="115">
        <v>2012</v>
      </c>
      <c r="BE4" s="116"/>
      <c r="BF4" s="117"/>
      <c r="BG4" s="115">
        <v>2013</v>
      </c>
      <c r="BH4" s="116">
        <v>2013</v>
      </c>
      <c r="BI4" s="117"/>
      <c r="BJ4" s="115">
        <v>2014</v>
      </c>
      <c r="BK4" s="116">
        <v>2013</v>
      </c>
      <c r="BL4" s="117"/>
      <c r="BM4" s="115">
        <v>2015</v>
      </c>
      <c r="BN4" s="116">
        <v>2013</v>
      </c>
      <c r="BO4" s="117"/>
      <c r="BP4" s="115">
        <v>2016</v>
      </c>
      <c r="BQ4" s="116">
        <v>2009</v>
      </c>
      <c r="BR4" s="117"/>
      <c r="BS4" s="106">
        <v>2017</v>
      </c>
      <c r="BT4" s="107"/>
      <c r="BU4" s="108"/>
    </row>
    <row r="5" spans="1:73" ht="20.100000000000001" customHeight="1" thickBot="1" x14ac:dyDescent="0.25">
      <c r="A5" s="92"/>
      <c r="B5" s="96" t="s">
        <v>2</v>
      </c>
      <c r="C5" s="97" t="s">
        <v>3</v>
      </c>
      <c r="D5" s="98" t="s">
        <v>4</v>
      </c>
      <c r="E5" s="96" t="s">
        <v>2</v>
      </c>
      <c r="F5" s="97" t="s">
        <v>3</v>
      </c>
      <c r="G5" s="98" t="s">
        <v>4</v>
      </c>
      <c r="H5" s="96" t="s">
        <v>2</v>
      </c>
      <c r="I5" s="97" t="s">
        <v>3</v>
      </c>
      <c r="J5" s="98" t="s">
        <v>4</v>
      </c>
      <c r="K5" s="96" t="s">
        <v>2</v>
      </c>
      <c r="L5" s="97" t="s">
        <v>3</v>
      </c>
      <c r="M5" s="98" t="s">
        <v>4</v>
      </c>
      <c r="N5" s="96" t="s">
        <v>2</v>
      </c>
      <c r="O5" s="97" t="s">
        <v>3</v>
      </c>
      <c r="P5" s="98" t="s">
        <v>4</v>
      </c>
      <c r="Q5" s="96" t="s">
        <v>2</v>
      </c>
      <c r="R5" s="97" t="s">
        <v>3</v>
      </c>
      <c r="S5" s="98" t="s">
        <v>4</v>
      </c>
      <c r="T5" s="96" t="s">
        <v>2</v>
      </c>
      <c r="U5" s="97" t="s">
        <v>3</v>
      </c>
      <c r="V5" s="98" t="s">
        <v>4</v>
      </c>
      <c r="W5" s="96" t="s">
        <v>2</v>
      </c>
      <c r="X5" s="97" t="s">
        <v>3</v>
      </c>
      <c r="Y5" s="98" t="s">
        <v>4</v>
      </c>
      <c r="Z5" s="99" t="s">
        <v>2</v>
      </c>
      <c r="AA5" s="97" t="s">
        <v>3</v>
      </c>
      <c r="AB5" s="100" t="s">
        <v>4</v>
      </c>
      <c r="AC5" s="99" t="s">
        <v>2</v>
      </c>
      <c r="AD5" s="97" t="s">
        <v>3</v>
      </c>
      <c r="AE5" s="100" t="s">
        <v>4</v>
      </c>
      <c r="AF5" s="99" t="s">
        <v>2</v>
      </c>
      <c r="AG5" s="101" t="s">
        <v>3</v>
      </c>
      <c r="AH5" s="100" t="s">
        <v>4</v>
      </c>
      <c r="AI5" s="102" t="s">
        <v>2</v>
      </c>
      <c r="AJ5" s="102" t="s">
        <v>3</v>
      </c>
      <c r="AK5" s="100" t="s">
        <v>4</v>
      </c>
      <c r="AL5" s="99" t="s">
        <v>2</v>
      </c>
      <c r="AM5" s="97" t="s">
        <v>3</v>
      </c>
      <c r="AN5" s="100" t="s">
        <v>4</v>
      </c>
      <c r="AO5" s="99" t="s">
        <v>2</v>
      </c>
      <c r="AP5" s="97" t="s">
        <v>3</v>
      </c>
      <c r="AQ5" s="100" t="s">
        <v>4</v>
      </c>
      <c r="AR5" s="99" t="s">
        <v>2</v>
      </c>
      <c r="AS5" s="97" t="s">
        <v>3</v>
      </c>
      <c r="AT5" s="100" t="s">
        <v>4</v>
      </c>
      <c r="AU5" s="99" t="s">
        <v>2</v>
      </c>
      <c r="AV5" s="97" t="s">
        <v>3</v>
      </c>
      <c r="AW5" s="100" t="s">
        <v>4</v>
      </c>
      <c r="AX5" s="99" t="s">
        <v>2</v>
      </c>
      <c r="AY5" s="97" t="s">
        <v>3</v>
      </c>
      <c r="AZ5" s="100" t="s">
        <v>4</v>
      </c>
      <c r="BA5" s="99" t="s">
        <v>2</v>
      </c>
      <c r="BB5" s="97" t="s">
        <v>3</v>
      </c>
      <c r="BC5" s="100" t="s">
        <v>4</v>
      </c>
      <c r="BD5" s="99" t="s">
        <v>2</v>
      </c>
      <c r="BE5" s="97" t="s">
        <v>3</v>
      </c>
      <c r="BF5" s="100" t="s">
        <v>4</v>
      </c>
      <c r="BG5" s="99" t="s">
        <v>2</v>
      </c>
      <c r="BH5" s="97" t="s">
        <v>3</v>
      </c>
      <c r="BI5" s="100" t="s">
        <v>4</v>
      </c>
      <c r="BJ5" s="99" t="s">
        <v>2</v>
      </c>
      <c r="BK5" s="97" t="s">
        <v>3</v>
      </c>
      <c r="BL5" s="100" t="s">
        <v>14</v>
      </c>
      <c r="BM5" s="99" t="s">
        <v>2</v>
      </c>
      <c r="BN5" s="97" t="s">
        <v>3</v>
      </c>
      <c r="BO5" s="100" t="s">
        <v>14</v>
      </c>
      <c r="BP5" s="99" t="s">
        <v>2</v>
      </c>
      <c r="BQ5" s="97" t="s">
        <v>3</v>
      </c>
      <c r="BR5" s="100" t="s">
        <v>14</v>
      </c>
      <c r="BS5" s="99" t="s">
        <v>2</v>
      </c>
      <c r="BT5" s="97" t="s">
        <v>3</v>
      </c>
      <c r="BU5" s="100" t="s">
        <v>14</v>
      </c>
    </row>
    <row r="6" spans="1:73" ht="25.5" x14ac:dyDescent="0.2">
      <c r="A6" s="104" t="s">
        <v>31</v>
      </c>
      <c r="B6" s="72">
        <v>36887</v>
      </c>
      <c r="C6" s="73">
        <v>11479</v>
      </c>
      <c r="D6" s="74">
        <f>SUM(B6:C6)</f>
        <v>48366</v>
      </c>
      <c r="E6" s="75">
        <v>37472</v>
      </c>
      <c r="F6" s="73">
        <v>12253</v>
      </c>
      <c r="G6" s="74">
        <f>SUM(E6:F6)</f>
        <v>49725</v>
      </c>
      <c r="H6" s="75">
        <v>38003</v>
      </c>
      <c r="I6" s="73">
        <v>13352</v>
      </c>
      <c r="J6" s="74">
        <f>SUM(H6:I6)</f>
        <v>51355</v>
      </c>
      <c r="K6" s="75">
        <v>38710</v>
      </c>
      <c r="L6" s="73">
        <v>13626</v>
      </c>
      <c r="M6" s="74">
        <f>SUM(K6:L6)</f>
        <v>52336</v>
      </c>
      <c r="N6" s="75">
        <v>39713</v>
      </c>
      <c r="O6" s="73">
        <v>14220</v>
      </c>
      <c r="P6" s="74">
        <f>SUM(N6:O6)</f>
        <v>53933</v>
      </c>
      <c r="Q6" s="75">
        <v>40925</v>
      </c>
      <c r="R6" s="73">
        <v>14765</v>
      </c>
      <c r="S6" s="74">
        <f>SUM(Q6:R6)</f>
        <v>55690</v>
      </c>
      <c r="T6" s="75">
        <v>41643</v>
      </c>
      <c r="U6" s="73">
        <v>16006</v>
      </c>
      <c r="V6" s="76">
        <f>SUM(T6:U6)</f>
        <v>57649</v>
      </c>
      <c r="W6" s="77">
        <v>43215</v>
      </c>
      <c r="X6" s="78">
        <v>16806</v>
      </c>
      <c r="Y6" s="79">
        <f>SUM(W6:X6)</f>
        <v>60021</v>
      </c>
      <c r="Z6" s="49">
        <v>44054</v>
      </c>
      <c r="AA6" s="47">
        <v>18903</v>
      </c>
      <c r="AB6" s="48">
        <f>SUM(Z6:AA6)</f>
        <v>62957</v>
      </c>
      <c r="AC6" s="49">
        <v>45500</v>
      </c>
      <c r="AD6" s="47">
        <v>20524</v>
      </c>
      <c r="AE6" s="48">
        <f>SUM(AC6:AD6)</f>
        <v>66024</v>
      </c>
      <c r="AF6" s="49">
        <v>46552</v>
      </c>
      <c r="AG6" s="65">
        <v>21960</v>
      </c>
      <c r="AH6" s="48">
        <f>SUM(AF6:AG6)</f>
        <v>68512</v>
      </c>
      <c r="AI6" s="71">
        <v>47028</v>
      </c>
      <c r="AJ6" s="47">
        <v>23263</v>
      </c>
      <c r="AK6" s="48">
        <f>SUM(AI6:AJ6)</f>
        <v>70291</v>
      </c>
      <c r="AL6" s="49">
        <f>47073+915</f>
        <v>47988</v>
      </c>
      <c r="AM6" s="47">
        <f>24371+12</f>
        <v>24383</v>
      </c>
      <c r="AN6" s="48">
        <f>SUM(AL6:AM6)</f>
        <v>72371</v>
      </c>
      <c r="AO6" s="49">
        <f>49048+935</f>
        <v>49983</v>
      </c>
      <c r="AP6" s="47">
        <f>26155+12</f>
        <v>26167</v>
      </c>
      <c r="AQ6" s="48">
        <f>SUM(AO6:AP6)</f>
        <v>76150</v>
      </c>
      <c r="AR6" s="49">
        <f>50981+944</f>
        <v>51925</v>
      </c>
      <c r="AS6" s="47">
        <f>28074+13</f>
        <v>28087</v>
      </c>
      <c r="AT6" s="48">
        <f>SUM(AR6:AS6)</f>
        <v>80012</v>
      </c>
      <c r="AU6" s="49">
        <f>53050+962</f>
        <v>54012</v>
      </c>
      <c r="AV6" s="47">
        <f>30229+13</f>
        <v>30242</v>
      </c>
      <c r="AW6" s="48">
        <f>SUM(AU6:AV6)</f>
        <v>84254</v>
      </c>
      <c r="AX6" s="49">
        <v>56708</v>
      </c>
      <c r="AY6" s="47">
        <v>32646</v>
      </c>
      <c r="AZ6" s="48">
        <f>SUM(AX6:AY6)</f>
        <v>89354</v>
      </c>
      <c r="BA6" s="49">
        <f>57945+944</f>
        <v>58889</v>
      </c>
      <c r="BB6" s="47">
        <f>34768+13</f>
        <v>34781</v>
      </c>
      <c r="BC6" s="48">
        <f>SUM(BA6:BB6)</f>
        <v>93670</v>
      </c>
      <c r="BD6" s="49">
        <f>59669+952</f>
        <v>60621</v>
      </c>
      <c r="BE6" s="47">
        <f>37035+13</f>
        <v>37048</v>
      </c>
      <c r="BF6" s="48">
        <f>SUM(BD6:BE6)</f>
        <v>97669</v>
      </c>
      <c r="BG6" s="49">
        <f>60546+941</f>
        <v>61487</v>
      </c>
      <c r="BH6" s="47">
        <f>38474+13</f>
        <v>38487</v>
      </c>
      <c r="BI6" s="48">
        <f>SUM(BG6:BH6)</f>
        <v>99974</v>
      </c>
      <c r="BJ6" s="49">
        <f>62765+934</f>
        <v>63699</v>
      </c>
      <c r="BK6" s="47">
        <f>40634+12</f>
        <v>40646</v>
      </c>
      <c r="BL6" s="48">
        <f>SUM(BJ6:BK6)</f>
        <v>104345</v>
      </c>
      <c r="BM6" s="49">
        <v>64809</v>
      </c>
      <c r="BN6" s="47">
        <v>42160</v>
      </c>
      <c r="BO6" s="48">
        <f>SUM(BM6:BN6)</f>
        <v>106969</v>
      </c>
      <c r="BP6" s="49">
        <f>65562+905</f>
        <v>66467</v>
      </c>
      <c r="BQ6" s="47">
        <f>44017+9</f>
        <v>44026</v>
      </c>
      <c r="BR6" s="48">
        <f>SUM(BP6:BQ6)</f>
        <v>110493</v>
      </c>
      <c r="BS6" s="49">
        <f>66505+873</f>
        <v>67378</v>
      </c>
      <c r="BT6" s="47">
        <f>45421+9</f>
        <v>45430</v>
      </c>
      <c r="BU6" s="48">
        <f>SUM(BS6:BT6)</f>
        <v>112808</v>
      </c>
    </row>
    <row r="7" spans="1:73" ht="15.75" customHeight="1" x14ac:dyDescent="0.2">
      <c r="A7" s="66"/>
      <c r="B7" s="44"/>
      <c r="C7" s="6"/>
      <c r="D7" s="7"/>
      <c r="E7" s="5"/>
      <c r="F7" s="6"/>
      <c r="G7" s="7"/>
      <c r="H7" s="5"/>
      <c r="I7" s="6"/>
      <c r="J7" s="7"/>
      <c r="K7" s="5"/>
      <c r="L7" s="6"/>
      <c r="M7" s="7"/>
      <c r="N7" s="5"/>
      <c r="O7" s="6"/>
      <c r="P7" s="7"/>
      <c r="Q7" s="5"/>
      <c r="R7" s="6"/>
      <c r="S7" s="7"/>
      <c r="T7" s="5"/>
      <c r="U7" s="6"/>
      <c r="V7" s="25"/>
      <c r="W7" s="16"/>
      <c r="X7" s="17"/>
      <c r="Y7" s="18"/>
      <c r="Z7" s="8"/>
      <c r="AA7" s="29"/>
      <c r="AB7" s="30"/>
      <c r="AC7" s="8"/>
      <c r="AD7" s="29"/>
      <c r="AE7" s="30"/>
      <c r="AF7" s="8"/>
      <c r="AG7" s="42"/>
      <c r="AH7" s="30"/>
      <c r="AI7" s="31"/>
      <c r="AJ7" s="29"/>
      <c r="AK7" s="30"/>
      <c r="AL7" s="8"/>
      <c r="AM7" s="29"/>
      <c r="AN7" s="30"/>
      <c r="AO7" s="8"/>
      <c r="AP7" s="29"/>
      <c r="AQ7" s="30"/>
      <c r="AR7" s="8"/>
      <c r="AS7" s="29"/>
      <c r="AT7" s="30"/>
      <c r="AU7" s="8"/>
      <c r="AV7" s="29"/>
      <c r="AW7" s="30"/>
      <c r="AX7" s="8"/>
      <c r="AY7" s="29"/>
      <c r="AZ7" s="30"/>
      <c r="BA7" s="8"/>
      <c r="BB7" s="29"/>
      <c r="BC7" s="30"/>
      <c r="BD7" s="8"/>
      <c r="BE7" s="29"/>
      <c r="BF7" s="30"/>
      <c r="BG7" s="8"/>
      <c r="BH7" s="29"/>
      <c r="BI7" s="30"/>
      <c r="BJ7" s="8"/>
      <c r="BK7" s="29"/>
      <c r="BL7" s="30"/>
      <c r="BM7" s="8"/>
      <c r="BN7" s="29"/>
      <c r="BO7" s="30"/>
      <c r="BP7" s="8"/>
      <c r="BQ7" s="29"/>
      <c r="BR7" s="30"/>
      <c r="BS7" s="8"/>
      <c r="BT7" s="29"/>
      <c r="BU7" s="30"/>
    </row>
    <row r="8" spans="1:73" ht="20.100000000000001" customHeight="1" x14ac:dyDescent="0.2">
      <c r="A8" s="67" t="s">
        <v>5</v>
      </c>
      <c r="B8" s="31" t="s">
        <v>0</v>
      </c>
      <c r="C8" s="6">
        <v>19605</v>
      </c>
      <c r="D8" s="7">
        <f t="shared" ref="D8:D16" si="0">SUM(B8:C8)</f>
        <v>19605</v>
      </c>
      <c r="E8" s="8" t="s">
        <v>0</v>
      </c>
      <c r="F8" s="6">
        <v>19877</v>
      </c>
      <c r="G8" s="7">
        <f t="shared" ref="G8:G18" si="1">SUM(E8:F8)</f>
        <v>19877</v>
      </c>
      <c r="H8" s="8" t="s">
        <v>0</v>
      </c>
      <c r="I8" s="6">
        <v>20137</v>
      </c>
      <c r="J8" s="7">
        <f t="shared" ref="J8:J18" si="2">SUM(H8:I8)</f>
        <v>20137</v>
      </c>
      <c r="K8" s="8" t="s">
        <v>0</v>
      </c>
      <c r="L8" s="6">
        <v>20426</v>
      </c>
      <c r="M8" s="7">
        <f t="shared" ref="M8:M18" si="3">SUM(K8:L8)</f>
        <v>20426</v>
      </c>
      <c r="N8" s="8" t="s">
        <v>0</v>
      </c>
      <c r="O8" s="6">
        <v>20558</v>
      </c>
      <c r="P8" s="7">
        <f t="shared" ref="P8:P18" si="4">SUM(N8:O8)</f>
        <v>20558</v>
      </c>
      <c r="Q8" s="8" t="s">
        <v>0</v>
      </c>
      <c r="R8" s="6">
        <v>20963</v>
      </c>
      <c r="S8" s="7">
        <f t="shared" ref="S8:S16" si="5">SUM(Q8:R8)</f>
        <v>20963</v>
      </c>
      <c r="T8" s="8" t="s">
        <v>0</v>
      </c>
      <c r="U8" s="6">
        <v>21747</v>
      </c>
      <c r="V8" s="25">
        <f>SUM(T8:U8)</f>
        <v>21747</v>
      </c>
      <c r="W8" s="16" t="s">
        <v>0</v>
      </c>
      <c r="X8" s="17">
        <v>22234</v>
      </c>
      <c r="Y8" s="18">
        <f t="shared" ref="Y8:Y18" si="6">SUM(W8:X8)</f>
        <v>22234</v>
      </c>
      <c r="Z8" s="8">
        <f>68+2</f>
        <v>70</v>
      </c>
      <c r="AA8" s="29">
        <f>24485+336</f>
        <v>24821</v>
      </c>
      <c r="AB8" s="30">
        <f>SUM(Z8:AA8)</f>
        <v>24891</v>
      </c>
      <c r="AC8" s="8">
        <f>68+2</f>
        <v>70</v>
      </c>
      <c r="AD8" s="29">
        <f>25204+326</f>
        <v>25530</v>
      </c>
      <c r="AE8" s="30">
        <f>SUM(AC8:AD8)</f>
        <v>25600</v>
      </c>
      <c r="AF8" s="8">
        <f>67+2</f>
        <v>69</v>
      </c>
      <c r="AG8" s="42">
        <f>25671+320</f>
        <v>25991</v>
      </c>
      <c r="AH8" s="30">
        <f>SUM(AF8:AG8)</f>
        <v>26060</v>
      </c>
      <c r="AI8" s="31">
        <f>64+2</f>
        <v>66</v>
      </c>
      <c r="AJ8" s="31">
        <f>26152+305</f>
        <v>26457</v>
      </c>
      <c r="AK8" s="30">
        <f>SUM(AI8:AJ8)</f>
        <v>26523</v>
      </c>
      <c r="AL8" s="8">
        <f>63+2</f>
        <v>65</v>
      </c>
      <c r="AM8" s="29">
        <f>26386+319</f>
        <v>26705</v>
      </c>
      <c r="AN8" s="30">
        <f>SUM(AL8:AM8)</f>
        <v>26770</v>
      </c>
      <c r="AO8" s="8">
        <f>59+2</f>
        <v>61</v>
      </c>
      <c r="AP8" s="29">
        <f>26855+324</f>
        <v>27179</v>
      </c>
      <c r="AQ8" s="30">
        <f>SUM(AO8:AP8)</f>
        <v>27240</v>
      </c>
      <c r="AR8" s="8">
        <f>54+1</f>
        <v>55</v>
      </c>
      <c r="AS8" s="29">
        <f>27177+325</f>
        <v>27502</v>
      </c>
      <c r="AT8" s="30">
        <f>SUM(AR8:AS8)</f>
        <v>27557</v>
      </c>
      <c r="AU8" s="8">
        <f>49+1</f>
        <v>50</v>
      </c>
      <c r="AV8" s="29">
        <f>27718+330</f>
        <v>28048</v>
      </c>
      <c r="AW8" s="30">
        <f>SUM(AU8:AV8)</f>
        <v>28098</v>
      </c>
      <c r="AX8" s="8">
        <f>43+1</f>
        <v>44</v>
      </c>
      <c r="AY8" s="29">
        <f>28173+324</f>
        <v>28497</v>
      </c>
      <c r="AZ8" s="30">
        <f>SUM(AX8:AY8)</f>
        <v>28541</v>
      </c>
      <c r="BA8" s="8">
        <f>41+1</f>
        <v>42</v>
      </c>
      <c r="BB8" s="29">
        <f>28641+321</f>
        <v>28962</v>
      </c>
      <c r="BC8" s="30">
        <f>SUM(BA8:BB8)</f>
        <v>29004</v>
      </c>
      <c r="BD8" s="8">
        <v>27</v>
      </c>
      <c r="BE8" s="29">
        <v>29204</v>
      </c>
      <c r="BF8" s="30">
        <f>SUM(BD8:BE8)</f>
        <v>29231</v>
      </c>
      <c r="BG8" s="8">
        <v>24</v>
      </c>
      <c r="BH8" s="29">
        <f>28849+306</f>
        <v>29155</v>
      </c>
      <c r="BI8" s="30">
        <f>SUM(BG8:BH8)</f>
        <v>29179</v>
      </c>
      <c r="BJ8" s="8">
        <v>24</v>
      </c>
      <c r="BK8" s="29">
        <f>29558+297</f>
        <v>29855</v>
      </c>
      <c r="BL8" s="30">
        <f>SUM(BJ8:BK8)</f>
        <v>29879</v>
      </c>
      <c r="BM8" s="8">
        <v>21</v>
      </c>
      <c r="BN8" s="29">
        <f>29776+286</f>
        <v>30062</v>
      </c>
      <c r="BO8" s="30">
        <f>SUM(BM8:BN8)</f>
        <v>30083</v>
      </c>
      <c r="BP8" s="8">
        <v>16</v>
      </c>
      <c r="BQ8" s="29">
        <f>30166+277</f>
        <v>30443</v>
      </c>
      <c r="BR8" s="30">
        <f>SUM(BP8:BQ8)</f>
        <v>30459</v>
      </c>
      <c r="BS8" s="8">
        <v>14</v>
      </c>
      <c r="BT8" s="29">
        <f>30215+266</f>
        <v>30481</v>
      </c>
      <c r="BU8" s="30">
        <f>SUM(BS8:BT8)</f>
        <v>30495</v>
      </c>
    </row>
    <row r="9" spans="1:73" ht="17.25" customHeight="1" x14ac:dyDescent="0.2">
      <c r="A9" s="67"/>
      <c r="B9" s="31"/>
      <c r="C9" s="6"/>
      <c r="D9" s="7"/>
      <c r="E9" s="8"/>
      <c r="F9" s="6"/>
      <c r="G9" s="7"/>
      <c r="H9" s="8"/>
      <c r="I9" s="6"/>
      <c r="J9" s="7"/>
      <c r="K9" s="8"/>
      <c r="L9" s="6"/>
      <c r="M9" s="7"/>
      <c r="N9" s="8"/>
      <c r="O9" s="6"/>
      <c r="P9" s="7"/>
      <c r="Q9" s="8"/>
      <c r="R9" s="6"/>
      <c r="S9" s="7"/>
      <c r="T9" s="8"/>
      <c r="U9" s="6"/>
      <c r="V9" s="25"/>
      <c r="W9" s="16"/>
      <c r="X9" s="17"/>
      <c r="Y9" s="18"/>
      <c r="Z9" s="8"/>
      <c r="AA9" s="29"/>
      <c r="AB9" s="30"/>
      <c r="AC9" s="8"/>
      <c r="AD9" s="29"/>
      <c r="AE9" s="30"/>
      <c r="AF9" s="8"/>
      <c r="AG9" s="42"/>
      <c r="AH9" s="30"/>
      <c r="AI9" s="31"/>
      <c r="AJ9" s="29"/>
      <c r="AK9" s="30"/>
      <c r="AL9" s="8"/>
      <c r="AM9" s="29"/>
      <c r="AN9" s="30"/>
      <c r="AO9" s="8"/>
      <c r="AP9" s="29"/>
      <c r="AQ9" s="30"/>
      <c r="AR9" s="8"/>
      <c r="AS9" s="29"/>
      <c r="AT9" s="30"/>
      <c r="AU9" s="8"/>
      <c r="AV9" s="29"/>
      <c r="AW9" s="30"/>
      <c r="AX9" s="8"/>
      <c r="AY9" s="29"/>
      <c r="AZ9" s="30"/>
      <c r="BA9" s="8"/>
      <c r="BB9" s="29"/>
      <c r="BC9" s="30"/>
      <c r="BD9" s="8"/>
      <c r="BE9" s="29"/>
      <c r="BF9" s="30"/>
      <c r="BG9" s="8"/>
      <c r="BH9" s="29"/>
      <c r="BI9" s="30"/>
      <c r="BJ9" s="8"/>
      <c r="BK9" s="29"/>
      <c r="BL9" s="30"/>
      <c r="BM9" s="8"/>
      <c r="BN9" s="29"/>
      <c r="BO9" s="30"/>
      <c r="BP9" s="8"/>
      <c r="BQ9" s="29"/>
      <c r="BR9" s="30"/>
      <c r="BS9" s="8"/>
      <c r="BT9" s="29"/>
      <c r="BU9" s="30"/>
    </row>
    <row r="10" spans="1:73" ht="20.100000000000001" customHeight="1" x14ac:dyDescent="0.2">
      <c r="A10" s="67" t="s">
        <v>6</v>
      </c>
      <c r="B10" s="44">
        <v>2342</v>
      </c>
      <c r="C10" s="6">
        <v>838</v>
      </c>
      <c r="D10" s="7">
        <f t="shared" si="0"/>
        <v>3180</v>
      </c>
      <c r="E10" s="5">
        <v>2630</v>
      </c>
      <c r="F10" s="6">
        <v>1023</v>
      </c>
      <c r="G10" s="7">
        <f t="shared" si="1"/>
        <v>3653</v>
      </c>
      <c r="H10" s="5">
        <v>2916</v>
      </c>
      <c r="I10" s="6">
        <v>1113</v>
      </c>
      <c r="J10" s="7">
        <f t="shared" si="2"/>
        <v>4029</v>
      </c>
      <c r="K10" s="5">
        <v>3129</v>
      </c>
      <c r="L10" s="6">
        <v>1239</v>
      </c>
      <c r="M10" s="7">
        <f t="shared" si="3"/>
        <v>4368</v>
      </c>
      <c r="N10" s="5">
        <v>3249</v>
      </c>
      <c r="O10" s="6">
        <v>1318</v>
      </c>
      <c r="P10" s="7">
        <f t="shared" si="4"/>
        <v>4567</v>
      </c>
      <c r="Q10" s="5">
        <v>3208</v>
      </c>
      <c r="R10" s="6">
        <v>1321</v>
      </c>
      <c r="S10" s="7">
        <f t="shared" si="5"/>
        <v>4529</v>
      </c>
      <c r="T10" s="5">
        <v>3524</v>
      </c>
      <c r="U10" s="6">
        <v>1490</v>
      </c>
      <c r="V10" s="25">
        <f>SUM(T10:U10)</f>
        <v>5014</v>
      </c>
      <c r="W10" s="16">
        <v>3772</v>
      </c>
      <c r="X10" s="17">
        <v>1591</v>
      </c>
      <c r="Y10" s="18">
        <f t="shared" si="6"/>
        <v>5363</v>
      </c>
      <c r="Z10" s="8">
        <v>3963</v>
      </c>
      <c r="AA10" s="29">
        <v>1746</v>
      </c>
      <c r="AB10" s="30">
        <f>SUM(Z10:AA10)</f>
        <v>5709</v>
      </c>
      <c r="AC10" s="8">
        <v>4116</v>
      </c>
      <c r="AD10" s="29">
        <v>1879</v>
      </c>
      <c r="AE10" s="30">
        <f>SUM(AC10:AD10)</f>
        <v>5995</v>
      </c>
      <c r="AF10" s="8">
        <v>4287</v>
      </c>
      <c r="AG10" s="42">
        <v>2031</v>
      </c>
      <c r="AH10" s="30">
        <f>SUM(AF10:AG10)</f>
        <v>6318</v>
      </c>
      <c r="AI10" s="31">
        <v>4452</v>
      </c>
      <c r="AJ10" s="29">
        <v>2216</v>
      </c>
      <c r="AK10" s="30">
        <f>SUM(AI10:AJ10)</f>
        <v>6668</v>
      </c>
      <c r="AL10" s="8">
        <v>4580</v>
      </c>
      <c r="AM10" s="29">
        <v>2359</v>
      </c>
      <c r="AN10" s="30">
        <f>SUM(AL10:AM10)</f>
        <v>6939</v>
      </c>
      <c r="AO10" s="8">
        <v>4607</v>
      </c>
      <c r="AP10" s="29">
        <v>2439</v>
      </c>
      <c r="AQ10" s="30">
        <f>SUM(AO10:AP10)</f>
        <v>7046</v>
      </c>
      <c r="AR10" s="8">
        <v>4570</v>
      </c>
      <c r="AS10" s="29">
        <v>2512</v>
      </c>
      <c r="AT10" s="30">
        <f>SUM(AR10:AS10)</f>
        <v>7082</v>
      </c>
      <c r="AU10" s="8">
        <v>4539</v>
      </c>
      <c r="AV10" s="29">
        <v>2576</v>
      </c>
      <c r="AW10" s="30">
        <f>SUM(AU10:AV10)</f>
        <v>7115</v>
      </c>
      <c r="AX10" s="8">
        <v>4527</v>
      </c>
      <c r="AY10" s="29">
        <v>2575</v>
      </c>
      <c r="AZ10" s="30">
        <f>SUM(AX10:AY10)</f>
        <v>7102</v>
      </c>
      <c r="BA10" s="8">
        <v>4394</v>
      </c>
      <c r="BB10" s="29">
        <v>2536</v>
      </c>
      <c r="BC10" s="30">
        <f>SUM(BA10:BB10)</f>
        <v>6930</v>
      </c>
      <c r="BD10" s="8">
        <v>4372</v>
      </c>
      <c r="BE10" s="29">
        <v>2465</v>
      </c>
      <c r="BF10" s="30">
        <f>SUM(BD10:BE10)</f>
        <v>6837</v>
      </c>
      <c r="BG10" s="8">
        <v>4106</v>
      </c>
      <c r="BH10" s="29">
        <v>2247</v>
      </c>
      <c r="BI10" s="30">
        <f>SUM(BG10:BH10)</f>
        <v>6353</v>
      </c>
      <c r="BJ10" s="8">
        <v>3823</v>
      </c>
      <c r="BK10" s="29">
        <v>2087</v>
      </c>
      <c r="BL10" s="30">
        <f>SUM(BJ10:BK10)</f>
        <v>5910</v>
      </c>
      <c r="BM10" s="8">
        <v>3764</v>
      </c>
      <c r="BN10" s="29">
        <v>1998</v>
      </c>
      <c r="BO10" s="30">
        <f>SUM(BM10:BN10)</f>
        <v>5762</v>
      </c>
      <c r="BP10" s="8">
        <v>3568</v>
      </c>
      <c r="BQ10" s="29">
        <v>1903</v>
      </c>
      <c r="BR10" s="30">
        <f>SUM(BP10:BQ10)</f>
        <v>5471</v>
      </c>
      <c r="BS10" s="8">
        <v>3293</v>
      </c>
      <c r="BT10" s="29">
        <v>1776</v>
      </c>
      <c r="BU10" s="30">
        <f>SUM(BS10:BT10)</f>
        <v>5069</v>
      </c>
    </row>
    <row r="11" spans="1:73" ht="17.25" customHeight="1" x14ac:dyDescent="0.2">
      <c r="A11" s="67"/>
      <c r="B11" s="44"/>
      <c r="C11" s="6"/>
      <c r="D11" s="7"/>
      <c r="E11" s="5"/>
      <c r="F11" s="6"/>
      <c r="G11" s="7"/>
      <c r="H11" s="5"/>
      <c r="I11" s="6"/>
      <c r="J11" s="7"/>
      <c r="K11" s="5"/>
      <c r="L11" s="6"/>
      <c r="M11" s="7"/>
      <c r="N11" s="5"/>
      <c r="O11" s="6"/>
      <c r="P11" s="7"/>
      <c r="Q11" s="5"/>
      <c r="R11" s="6"/>
      <c r="S11" s="7"/>
      <c r="T11" s="5"/>
      <c r="U11" s="6"/>
      <c r="V11" s="25"/>
      <c r="W11" s="16"/>
      <c r="X11" s="17"/>
      <c r="Y11" s="18"/>
      <c r="Z11" s="8"/>
      <c r="AA11" s="29"/>
      <c r="AB11" s="30"/>
      <c r="AC11" s="8"/>
      <c r="AD11" s="29"/>
      <c r="AE11" s="30"/>
      <c r="AF11" s="8"/>
      <c r="AG11" s="42"/>
      <c r="AH11" s="30"/>
      <c r="AI11" s="31"/>
      <c r="AJ11" s="29"/>
      <c r="AK11" s="30"/>
      <c r="AL11" s="8"/>
      <c r="AM11" s="29"/>
      <c r="AN11" s="30"/>
      <c r="AO11" s="8"/>
      <c r="AP11" s="29"/>
      <c r="AQ11" s="30"/>
      <c r="AR11" s="8"/>
      <c r="AS11" s="29"/>
      <c r="AT11" s="30"/>
      <c r="AU11" s="8"/>
      <c r="AV11" s="29"/>
      <c r="AW11" s="30"/>
      <c r="AX11" s="8"/>
      <c r="AY11" s="29"/>
      <c r="AZ11" s="30"/>
      <c r="BA11" s="8"/>
      <c r="BB11" s="29"/>
      <c r="BC11" s="30"/>
      <c r="BD11" s="8"/>
      <c r="BE11" s="29"/>
      <c r="BF11" s="30"/>
      <c r="BG11" s="8"/>
      <c r="BH11" s="29"/>
      <c r="BI11" s="30"/>
      <c r="BJ11" s="8"/>
      <c r="BK11" s="29"/>
      <c r="BL11" s="30"/>
      <c r="BM11" s="8"/>
      <c r="BN11" s="29"/>
      <c r="BO11" s="30"/>
      <c r="BP11" s="8"/>
      <c r="BQ11" s="29"/>
      <c r="BR11" s="30"/>
      <c r="BS11" s="8"/>
      <c r="BT11" s="29"/>
      <c r="BU11" s="30"/>
    </row>
    <row r="12" spans="1:73" ht="20.100000000000001" customHeight="1" x14ac:dyDescent="0.2">
      <c r="A12" s="67" t="s">
        <v>7</v>
      </c>
      <c r="B12" s="44">
        <v>846</v>
      </c>
      <c r="C12" s="6">
        <v>117</v>
      </c>
      <c r="D12" s="7">
        <f t="shared" si="0"/>
        <v>963</v>
      </c>
      <c r="E12" s="5">
        <v>841</v>
      </c>
      <c r="F12" s="6">
        <v>116</v>
      </c>
      <c r="G12" s="7">
        <f t="shared" si="1"/>
        <v>957</v>
      </c>
      <c r="H12" s="5">
        <v>865</v>
      </c>
      <c r="I12" s="6">
        <v>121</v>
      </c>
      <c r="J12" s="7">
        <f t="shared" si="2"/>
        <v>986</v>
      </c>
      <c r="K12" s="5">
        <v>868</v>
      </c>
      <c r="L12" s="6">
        <v>120</v>
      </c>
      <c r="M12" s="7">
        <f t="shared" si="3"/>
        <v>988</v>
      </c>
      <c r="N12" s="5">
        <v>880</v>
      </c>
      <c r="O12" s="6">
        <v>122</v>
      </c>
      <c r="P12" s="7">
        <f t="shared" si="4"/>
        <v>1002</v>
      </c>
      <c r="Q12" s="5">
        <v>899</v>
      </c>
      <c r="R12" s="6">
        <v>128</v>
      </c>
      <c r="S12" s="7">
        <f t="shared" si="5"/>
        <v>1027</v>
      </c>
      <c r="T12" s="5">
        <v>929</v>
      </c>
      <c r="U12" s="6">
        <v>133</v>
      </c>
      <c r="V12" s="25">
        <f>SUM(T12:U12)</f>
        <v>1062</v>
      </c>
      <c r="W12" s="16">
        <v>939</v>
      </c>
      <c r="X12" s="17">
        <v>135</v>
      </c>
      <c r="Y12" s="18">
        <f t="shared" si="6"/>
        <v>1074</v>
      </c>
      <c r="Z12" s="8">
        <v>940</v>
      </c>
      <c r="AA12" s="29">
        <v>143</v>
      </c>
      <c r="AB12" s="30">
        <f>SUM(Z12:AA12)</f>
        <v>1083</v>
      </c>
      <c r="AC12" s="8">
        <v>943</v>
      </c>
      <c r="AD12" s="29">
        <v>139</v>
      </c>
      <c r="AE12" s="30">
        <f>SUM(AC12:AD12)</f>
        <v>1082</v>
      </c>
      <c r="AF12" s="8">
        <v>944</v>
      </c>
      <c r="AG12" s="42">
        <v>138</v>
      </c>
      <c r="AH12" s="30">
        <f>SUM(AF12:AG12)</f>
        <v>1082</v>
      </c>
      <c r="AI12" s="31">
        <v>955</v>
      </c>
      <c r="AJ12" s="29">
        <v>140</v>
      </c>
      <c r="AK12" s="30">
        <f>SUM(AI12:AJ12)</f>
        <v>1095</v>
      </c>
      <c r="AL12" s="8">
        <v>952</v>
      </c>
      <c r="AM12" s="29">
        <v>146</v>
      </c>
      <c r="AN12" s="30">
        <f>SUM(AL12:AM12)</f>
        <v>1098</v>
      </c>
      <c r="AO12" s="8">
        <v>967</v>
      </c>
      <c r="AP12" s="29">
        <v>143</v>
      </c>
      <c r="AQ12" s="30">
        <f>SUM(AO12:AP12)</f>
        <v>1110</v>
      </c>
      <c r="AR12" s="8">
        <v>976</v>
      </c>
      <c r="AS12" s="29">
        <v>141</v>
      </c>
      <c r="AT12" s="30">
        <f>SUM(AR12:AS12)</f>
        <v>1117</v>
      </c>
      <c r="AU12" s="8">
        <v>950</v>
      </c>
      <c r="AV12" s="29">
        <v>141</v>
      </c>
      <c r="AW12" s="30">
        <f>SUM(AU12:AV12)</f>
        <v>1091</v>
      </c>
      <c r="AX12" s="8">
        <v>929</v>
      </c>
      <c r="AY12" s="29">
        <v>138</v>
      </c>
      <c r="AZ12" s="30">
        <f>SUM(AX12:AY12)</f>
        <v>1067</v>
      </c>
      <c r="BA12" s="8">
        <v>915</v>
      </c>
      <c r="BB12" s="29">
        <v>137</v>
      </c>
      <c r="BC12" s="30">
        <f>SUM(BA12:BB12)</f>
        <v>1052</v>
      </c>
      <c r="BD12" s="8">
        <v>892</v>
      </c>
      <c r="BE12" s="29">
        <v>132</v>
      </c>
      <c r="BF12" s="30">
        <f>SUM(BD12:BE12)</f>
        <v>1024</v>
      </c>
      <c r="BG12" s="8">
        <v>868</v>
      </c>
      <c r="BH12" s="29">
        <v>126</v>
      </c>
      <c r="BI12" s="30">
        <f>SUM(BG12:BH12)</f>
        <v>994</v>
      </c>
      <c r="BJ12" s="8">
        <v>852</v>
      </c>
      <c r="BK12" s="29">
        <v>126</v>
      </c>
      <c r="BL12" s="30">
        <f>SUM(BJ12:BK12)</f>
        <v>978</v>
      </c>
      <c r="BM12" s="8">
        <v>827</v>
      </c>
      <c r="BN12" s="29">
        <v>124</v>
      </c>
      <c r="BO12" s="30">
        <f>SUM(BM12:BN12)</f>
        <v>951</v>
      </c>
      <c r="BP12" s="8">
        <v>814</v>
      </c>
      <c r="BQ12" s="29">
        <v>121</v>
      </c>
      <c r="BR12" s="30">
        <f>SUM(BP12:BQ12)</f>
        <v>935</v>
      </c>
      <c r="BS12" s="8">
        <v>799</v>
      </c>
      <c r="BT12" s="29">
        <v>120</v>
      </c>
      <c r="BU12" s="30">
        <f>SUM(BS12:BT12)</f>
        <v>919</v>
      </c>
    </row>
    <row r="13" spans="1:73" ht="18" customHeight="1" x14ac:dyDescent="0.2">
      <c r="A13" s="67"/>
      <c r="B13" s="44"/>
      <c r="C13" s="6"/>
      <c r="D13" s="7"/>
      <c r="E13" s="5"/>
      <c r="F13" s="6"/>
      <c r="G13" s="7"/>
      <c r="H13" s="5"/>
      <c r="I13" s="6"/>
      <c r="J13" s="7"/>
      <c r="K13" s="5"/>
      <c r="L13" s="6"/>
      <c r="M13" s="7"/>
      <c r="N13" s="5"/>
      <c r="O13" s="6"/>
      <c r="P13" s="7"/>
      <c r="Q13" s="5"/>
      <c r="R13" s="6"/>
      <c r="S13" s="7"/>
      <c r="T13" s="5"/>
      <c r="U13" s="6"/>
      <c r="V13" s="25"/>
      <c r="W13" s="16"/>
      <c r="X13" s="17"/>
      <c r="Y13" s="18"/>
      <c r="Z13" s="8"/>
      <c r="AA13" s="29"/>
      <c r="AB13" s="30"/>
      <c r="AC13" s="8"/>
      <c r="AD13" s="29"/>
      <c r="AE13" s="30"/>
      <c r="AF13" s="8"/>
      <c r="AG13" s="42"/>
      <c r="AH13" s="30"/>
      <c r="AI13" s="31"/>
      <c r="AJ13" s="29"/>
      <c r="AK13" s="30"/>
      <c r="AL13" s="8"/>
      <c r="AM13" s="29"/>
      <c r="AN13" s="30"/>
      <c r="AO13" s="8"/>
      <c r="AP13" s="29"/>
      <c r="AQ13" s="30"/>
      <c r="AR13" s="8"/>
      <c r="AS13" s="29"/>
      <c r="AT13" s="30"/>
      <c r="AU13" s="8"/>
      <c r="AV13" s="29"/>
      <c r="AW13" s="30"/>
      <c r="AX13" s="8"/>
      <c r="AY13" s="29"/>
      <c r="AZ13" s="30"/>
      <c r="BA13" s="8"/>
      <c r="BB13" s="29"/>
      <c r="BC13" s="30"/>
      <c r="BD13" s="8"/>
      <c r="BE13" s="29"/>
      <c r="BF13" s="30"/>
      <c r="BG13" s="8"/>
      <c r="BH13" s="29"/>
      <c r="BI13" s="30"/>
      <c r="BJ13" s="8"/>
      <c r="BK13" s="29"/>
      <c r="BL13" s="30"/>
      <c r="BM13" s="8"/>
      <c r="BN13" s="29"/>
      <c r="BO13" s="30"/>
      <c r="BP13" s="8"/>
      <c r="BQ13" s="29"/>
      <c r="BR13" s="30"/>
      <c r="BS13" s="8"/>
      <c r="BT13" s="29"/>
      <c r="BU13" s="30"/>
    </row>
    <row r="14" spans="1:73" ht="20.100000000000001" customHeight="1" x14ac:dyDescent="0.2">
      <c r="A14" s="67" t="s">
        <v>8</v>
      </c>
      <c r="B14" s="44">
        <v>186</v>
      </c>
      <c r="C14" s="6">
        <v>360</v>
      </c>
      <c r="D14" s="7">
        <f t="shared" si="0"/>
        <v>546</v>
      </c>
      <c r="E14" s="5">
        <v>210</v>
      </c>
      <c r="F14" s="6">
        <v>420</v>
      </c>
      <c r="G14" s="7">
        <f t="shared" si="1"/>
        <v>630</v>
      </c>
      <c r="H14" s="5">
        <v>250</v>
      </c>
      <c r="I14" s="6">
        <v>484</v>
      </c>
      <c r="J14" s="7">
        <f t="shared" si="2"/>
        <v>734</v>
      </c>
      <c r="K14" s="5">
        <v>344</v>
      </c>
      <c r="L14" s="6">
        <v>426</v>
      </c>
      <c r="M14" s="7">
        <f t="shared" si="3"/>
        <v>770</v>
      </c>
      <c r="N14" s="5">
        <v>373</v>
      </c>
      <c r="O14" s="6">
        <v>462</v>
      </c>
      <c r="P14" s="7">
        <f t="shared" si="4"/>
        <v>835</v>
      </c>
      <c r="Q14" s="5">
        <v>488</v>
      </c>
      <c r="R14" s="6">
        <v>604</v>
      </c>
      <c r="S14" s="7">
        <f t="shared" si="5"/>
        <v>1092</v>
      </c>
      <c r="T14" s="5">
        <v>490</v>
      </c>
      <c r="U14" s="6">
        <v>630</v>
      </c>
      <c r="V14" s="25">
        <f>SUM(T14:U14)</f>
        <v>1120</v>
      </c>
      <c r="W14" s="16">
        <v>447</v>
      </c>
      <c r="X14" s="17">
        <v>568</v>
      </c>
      <c r="Y14" s="18">
        <f t="shared" si="6"/>
        <v>1015</v>
      </c>
      <c r="Z14" s="8">
        <v>542</v>
      </c>
      <c r="AA14" s="29">
        <v>720</v>
      </c>
      <c r="AB14" s="30">
        <f>SUM(Z14:AA14)</f>
        <v>1262</v>
      </c>
      <c r="AC14" s="8">
        <v>559</v>
      </c>
      <c r="AD14" s="29">
        <v>739</v>
      </c>
      <c r="AE14" s="30">
        <f>SUM(AC14:AD14)</f>
        <v>1298</v>
      </c>
      <c r="AF14" s="8">
        <v>601</v>
      </c>
      <c r="AG14" s="42">
        <v>766</v>
      </c>
      <c r="AH14" s="30">
        <f>SUM(AF14:AG14)</f>
        <v>1367</v>
      </c>
      <c r="AI14" s="31">
        <v>655</v>
      </c>
      <c r="AJ14" s="29">
        <v>820</v>
      </c>
      <c r="AK14" s="30">
        <f>SUM(AI14:AJ14)</f>
        <v>1475</v>
      </c>
      <c r="AL14" s="8">
        <f>397+262</f>
        <v>659</v>
      </c>
      <c r="AM14" s="29">
        <f>339+474</f>
        <v>813</v>
      </c>
      <c r="AN14" s="30">
        <f>SUM(AL14:AM14)</f>
        <v>1472</v>
      </c>
      <c r="AO14" s="8">
        <f>357+242</f>
        <v>599</v>
      </c>
      <c r="AP14" s="29">
        <f>319+480</f>
        <v>799</v>
      </c>
      <c r="AQ14" s="30">
        <f>SUM(AO14:AP14)</f>
        <v>1398</v>
      </c>
      <c r="AR14" s="8">
        <f>401+236</f>
        <v>637</v>
      </c>
      <c r="AS14" s="29">
        <f>343+478</f>
        <v>821</v>
      </c>
      <c r="AT14" s="30">
        <f>SUM(AR14:AS14)</f>
        <v>1458</v>
      </c>
      <c r="AU14" s="8">
        <f>405+242</f>
        <v>647</v>
      </c>
      <c r="AV14" s="29">
        <f>361+481</f>
        <v>842</v>
      </c>
      <c r="AW14" s="30">
        <f>SUM(AU14:AV14)</f>
        <v>1489</v>
      </c>
      <c r="AX14" s="8">
        <v>675</v>
      </c>
      <c r="AY14" s="29">
        <v>869</v>
      </c>
      <c r="AZ14" s="30">
        <f>SUM(AX14:AY14)</f>
        <v>1544</v>
      </c>
      <c r="BA14" s="8">
        <f>438+233</f>
        <v>671</v>
      </c>
      <c r="BB14" s="29">
        <f>377+471</f>
        <v>848</v>
      </c>
      <c r="BC14" s="30">
        <f>SUM(BA14:BB14)</f>
        <v>1519</v>
      </c>
      <c r="BD14" s="8">
        <f>424+243</f>
        <v>667</v>
      </c>
      <c r="BE14" s="29">
        <f>394+455</f>
        <v>849</v>
      </c>
      <c r="BF14" s="30">
        <f>SUM(BD14:BE14)</f>
        <v>1516</v>
      </c>
      <c r="BG14" s="8">
        <f>441+234</f>
        <v>675</v>
      </c>
      <c r="BH14" s="29">
        <f>365+449</f>
        <v>814</v>
      </c>
      <c r="BI14" s="30">
        <f>SUM(BG14:BH14)</f>
        <v>1489</v>
      </c>
      <c r="BJ14" s="8">
        <f>431+232</f>
        <v>663</v>
      </c>
      <c r="BK14" s="29">
        <f>363+431</f>
        <v>794</v>
      </c>
      <c r="BL14" s="30">
        <f>SUM(BJ14:BK14)</f>
        <v>1457</v>
      </c>
      <c r="BM14" s="8">
        <v>665</v>
      </c>
      <c r="BN14" s="29">
        <v>785</v>
      </c>
      <c r="BO14" s="30">
        <f>SUM(BM14:BN14)</f>
        <v>1450</v>
      </c>
      <c r="BP14" s="8">
        <f>455+215</f>
        <v>670</v>
      </c>
      <c r="BQ14" s="29">
        <f>378+403</f>
        <v>781</v>
      </c>
      <c r="BR14" s="30">
        <f>SUM(BP14:BQ14)</f>
        <v>1451</v>
      </c>
      <c r="BS14" s="8">
        <f>426+207</f>
        <v>633</v>
      </c>
      <c r="BT14" s="29">
        <f>373+384</f>
        <v>757</v>
      </c>
      <c r="BU14" s="30">
        <f>SUM(BS14:BT14)</f>
        <v>1390</v>
      </c>
    </row>
    <row r="15" spans="1:73" ht="16.5" customHeight="1" x14ac:dyDescent="0.2">
      <c r="A15" s="67"/>
      <c r="B15" s="44"/>
      <c r="C15" s="6"/>
      <c r="D15" s="7"/>
      <c r="E15" s="5"/>
      <c r="F15" s="6"/>
      <c r="G15" s="7"/>
      <c r="H15" s="5"/>
      <c r="I15" s="6"/>
      <c r="J15" s="7"/>
      <c r="K15" s="5"/>
      <c r="L15" s="6"/>
      <c r="M15" s="7"/>
      <c r="N15" s="5"/>
      <c r="O15" s="6"/>
      <c r="P15" s="7"/>
      <c r="Q15" s="5"/>
      <c r="R15" s="6"/>
      <c r="S15" s="7"/>
      <c r="T15" s="5"/>
      <c r="U15" s="6"/>
      <c r="V15" s="25"/>
      <c r="W15" s="16"/>
      <c r="X15" s="17"/>
      <c r="Y15" s="18"/>
      <c r="Z15" s="8"/>
      <c r="AA15" s="29"/>
      <c r="AB15" s="30"/>
      <c r="AC15" s="8"/>
      <c r="AD15" s="29"/>
      <c r="AE15" s="30"/>
      <c r="AF15" s="8"/>
      <c r="AG15" s="42"/>
      <c r="AH15" s="30"/>
      <c r="AI15" s="31"/>
      <c r="AJ15" s="29"/>
      <c r="AK15" s="30"/>
      <c r="AL15" s="8"/>
      <c r="AM15" s="29"/>
      <c r="AN15" s="30"/>
      <c r="AO15" s="8"/>
      <c r="AP15" s="29"/>
      <c r="AQ15" s="30"/>
      <c r="AR15" s="8"/>
      <c r="AS15" s="29"/>
      <c r="AT15" s="30"/>
      <c r="AU15" s="8"/>
      <c r="AV15" s="29"/>
      <c r="AW15" s="30"/>
      <c r="AX15" s="8"/>
      <c r="AY15" s="29"/>
      <c r="AZ15" s="30"/>
      <c r="BA15" s="8"/>
      <c r="BB15" s="29"/>
      <c r="BC15" s="30"/>
      <c r="BD15" s="8"/>
      <c r="BE15" s="29"/>
      <c r="BF15" s="30"/>
      <c r="BG15" s="8"/>
      <c r="BH15" s="29"/>
      <c r="BI15" s="30"/>
      <c r="BJ15" s="8"/>
      <c r="BK15" s="29"/>
      <c r="BL15" s="30"/>
      <c r="BM15" s="8"/>
      <c r="BN15" s="29"/>
      <c r="BO15" s="30"/>
      <c r="BP15" s="8"/>
      <c r="BQ15" s="29"/>
      <c r="BR15" s="30"/>
      <c r="BS15" s="8"/>
      <c r="BT15" s="29"/>
      <c r="BU15" s="30"/>
    </row>
    <row r="16" spans="1:73" ht="20.100000000000001" customHeight="1" thickBot="1" x14ac:dyDescent="0.25">
      <c r="A16" s="68" t="s">
        <v>9</v>
      </c>
      <c r="B16" s="41" t="s">
        <v>0</v>
      </c>
      <c r="C16" s="9">
        <v>357</v>
      </c>
      <c r="D16" s="10">
        <f t="shared" si="0"/>
        <v>357</v>
      </c>
      <c r="E16" s="37" t="s">
        <v>0</v>
      </c>
      <c r="F16" s="9">
        <v>344</v>
      </c>
      <c r="G16" s="10">
        <f t="shared" si="1"/>
        <v>344</v>
      </c>
      <c r="H16" s="37" t="s">
        <v>0</v>
      </c>
      <c r="I16" s="9">
        <v>344</v>
      </c>
      <c r="J16" s="10">
        <f t="shared" si="2"/>
        <v>344</v>
      </c>
      <c r="K16" s="37" t="s">
        <v>0</v>
      </c>
      <c r="L16" s="9">
        <v>327</v>
      </c>
      <c r="M16" s="10">
        <f t="shared" si="3"/>
        <v>327</v>
      </c>
      <c r="N16" s="37" t="s">
        <v>0</v>
      </c>
      <c r="O16" s="9">
        <v>327</v>
      </c>
      <c r="P16" s="10">
        <f t="shared" si="4"/>
        <v>327</v>
      </c>
      <c r="Q16" s="37" t="s">
        <v>0</v>
      </c>
      <c r="R16" s="9">
        <v>319</v>
      </c>
      <c r="S16" s="10">
        <f t="shared" si="5"/>
        <v>319</v>
      </c>
      <c r="T16" s="37" t="s">
        <v>0</v>
      </c>
      <c r="U16" s="9">
        <v>310</v>
      </c>
      <c r="V16" s="26">
        <f>SUM(T16:U16)</f>
        <v>310</v>
      </c>
      <c r="W16" s="19" t="s">
        <v>0</v>
      </c>
      <c r="X16" s="20">
        <v>303</v>
      </c>
      <c r="Y16" s="21">
        <f t="shared" si="6"/>
        <v>303</v>
      </c>
      <c r="Z16" s="37" t="s">
        <v>0</v>
      </c>
      <c r="AA16" s="38">
        <v>303</v>
      </c>
      <c r="AB16" s="40">
        <f>SUM(Z16:AA16)</f>
        <v>303</v>
      </c>
      <c r="AC16" s="37" t="s">
        <v>0</v>
      </c>
      <c r="AD16" s="38">
        <v>296</v>
      </c>
      <c r="AE16" s="40">
        <f>SUM(AC16:AD16)</f>
        <v>296</v>
      </c>
      <c r="AF16" s="37" t="s">
        <v>0</v>
      </c>
      <c r="AG16" s="39">
        <v>285</v>
      </c>
      <c r="AH16" s="40">
        <f>SUM(AF16:AG16)</f>
        <v>285</v>
      </c>
      <c r="AI16" s="41" t="s">
        <v>0</v>
      </c>
      <c r="AJ16" s="38">
        <v>285</v>
      </c>
      <c r="AK16" s="40">
        <f>SUM(AI16:AJ16)</f>
        <v>285</v>
      </c>
      <c r="AL16" s="37" t="s">
        <v>0</v>
      </c>
      <c r="AM16" s="38">
        <v>277</v>
      </c>
      <c r="AN16" s="40">
        <f>SUM(AL16:AM16)</f>
        <v>277</v>
      </c>
      <c r="AO16" s="37">
        <v>0</v>
      </c>
      <c r="AP16" s="38">
        <v>275</v>
      </c>
      <c r="AQ16" s="40">
        <f>SUM(AO16:AP16)</f>
        <v>275</v>
      </c>
      <c r="AR16" s="37">
        <v>0</v>
      </c>
      <c r="AS16" s="38">
        <v>270</v>
      </c>
      <c r="AT16" s="40">
        <f>SUM(AR16:AS16)</f>
        <v>270</v>
      </c>
      <c r="AU16" s="37">
        <v>0</v>
      </c>
      <c r="AV16" s="38">
        <v>253</v>
      </c>
      <c r="AW16" s="40">
        <f>SUM(AU16:AV16)</f>
        <v>253</v>
      </c>
      <c r="AX16" s="37">
        <v>0</v>
      </c>
      <c r="AY16" s="38">
        <v>229</v>
      </c>
      <c r="AZ16" s="40">
        <f>SUM(AX16:AY16)</f>
        <v>229</v>
      </c>
      <c r="BA16" s="37">
        <v>0</v>
      </c>
      <c r="BB16" s="38">
        <v>220</v>
      </c>
      <c r="BC16" s="40">
        <f>SUM(BA16:BB16)</f>
        <v>220</v>
      </c>
      <c r="BD16" s="37">
        <v>0</v>
      </c>
      <c r="BE16" s="38">
        <v>211</v>
      </c>
      <c r="BF16" s="40">
        <f>SUM(BD16:BE16)</f>
        <v>211</v>
      </c>
      <c r="BG16" s="37">
        <v>0</v>
      </c>
      <c r="BH16" s="38">
        <v>202</v>
      </c>
      <c r="BI16" s="40">
        <f>SUM(BG16:BH16)</f>
        <v>202</v>
      </c>
      <c r="BJ16" s="37">
        <v>0</v>
      </c>
      <c r="BK16" s="38">
        <v>191</v>
      </c>
      <c r="BL16" s="40">
        <f>SUM(BJ16:BK16)</f>
        <v>191</v>
      </c>
      <c r="BM16" s="37">
        <v>0</v>
      </c>
      <c r="BN16" s="38">
        <v>178</v>
      </c>
      <c r="BO16" s="40">
        <f>SUM(BM16:BN16)</f>
        <v>178</v>
      </c>
      <c r="BP16" s="37">
        <v>0</v>
      </c>
      <c r="BQ16" s="38">
        <v>168</v>
      </c>
      <c r="BR16" s="40">
        <f>SUM(BP16:BQ16)</f>
        <v>168</v>
      </c>
      <c r="BS16" s="37">
        <v>0</v>
      </c>
      <c r="BT16" s="38">
        <v>161</v>
      </c>
      <c r="BU16" s="40">
        <f>SUM(BS16:BT16)</f>
        <v>161</v>
      </c>
    </row>
    <row r="17" spans="1:74" ht="20.100000000000001" customHeight="1" thickBot="1" x14ac:dyDescent="0.25">
      <c r="A17" s="69" t="s">
        <v>11</v>
      </c>
      <c r="B17" s="81">
        <f>SUM(B6:B16)</f>
        <v>40261</v>
      </c>
      <c r="C17" s="82">
        <f t="shared" ref="C17:D17" si="7">SUM(C6:C16)</f>
        <v>32756</v>
      </c>
      <c r="D17" s="83">
        <f t="shared" si="7"/>
        <v>73017</v>
      </c>
      <c r="E17" s="81">
        <f t="shared" ref="E17" si="8">SUM(E6:E16)</f>
        <v>41153</v>
      </c>
      <c r="F17" s="82">
        <f t="shared" ref="F17" si="9">SUM(F6:F16)</f>
        <v>34033</v>
      </c>
      <c r="G17" s="83">
        <f t="shared" ref="G17" si="10">SUM(G6:G16)</f>
        <v>75186</v>
      </c>
      <c r="H17" s="81">
        <f t="shared" ref="H17" si="11">SUM(H6:H16)</f>
        <v>42034</v>
      </c>
      <c r="I17" s="82">
        <f t="shared" ref="I17" si="12">SUM(I6:I16)</f>
        <v>35551</v>
      </c>
      <c r="J17" s="83">
        <f t="shared" ref="J17" si="13">SUM(J6:J16)</f>
        <v>77585</v>
      </c>
      <c r="K17" s="80">
        <f t="shared" ref="K17" si="14">SUM(K6:K16)</f>
        <v>43051</v>
      </c>
      <c r="L17" s="80">
        <f t="shared" ref="L17" si="15">SUM(L6:L16)</f>
        <v>36164</v>
      </c>
      <c r="M17" s="90">
        <f t="shared" ref="M17" si="16">SUM(M6:M16)</f>
        <v>79215</v>
      </c>
      <c r="N17" s="81">
        <f t="shared" ref="N17" si="17">SUM(N6:N16)</f>
        <v>44215</v>
      </c>
      <c r="O17" s="80">
        <f t="shared" ref="O17" si="18">SUM(O6:O16)</f>
        <v>37007</v>
      </c>
      <c r="P17" s="91">
        <f t="shared" ref="P17" si="19">SUM(P6:P16)</f>
        <v>81222</v>
      </c>
      <c r="Q17" s="80">
        <f t="shared" ref="Q17" si="20">SUM(Q6:Q16)</f>
        <v>45520</v>
      </c>
      <c r="R17" s="80">
        <f t="shared" ref="R17" si="21">SUM(R6:R16)</f>
        <v>38100</v>
      </c>
      <c r="S17" s="90">
        <f t="shared" ref="S17" si="22">SUM(S6:S16)</f>
        <v>83620</v>
      </c>
      <c r="T17" s="81">
        <f t="shared" ref="T17" si="23">SUM(T6:T16)</f>
        <v>46586</v>
      </c>
      <c r="U17" s="80">
        <f t="shared" ref="U17" si="24">SUM(U6:U16)</f>
        <v>40316</v>
      </c>
      <c r="V17" s="91">
        <f t="shared" ref="V17" si="25">SUM(V6:V16)</f>
        <v>86902</v>
      </c>
      <c r="W17" s="80">
        <f t="shared" ref="W17" si="26">SUM(W6:W16)</f>
        <v>48373</v>
      </c>
      <c r="X17" s="80">
        <f t="shared" ref="X17" si="27">SUM(X6:X16)</f>
        <v>41637</v>
      </c>
      <c r="Y17" s="80">
        <f t="shared" ref="Y17" si="28">SUM(Y6:Y16)</f>
        <v>90010</v>
      </c>
      <c r="Z17" s="32">
        <f>SUM(Z6:Z16)</f>
        <v>49569</v>
      </c>
      <c r="AA17" s="33">
        <f t="shared" ref="AA17:AQ17" si="29">SUM(AA6:AA16)</f>
        <v>46636</v>
      </c>
      <c r="AB17" s="34">
        <f t="shared" si="29"/>
        <v>96205</v>
      </c>
      <c r="AC17" s="32">
        <f t="shared" si="29"/>
        <v>51188</v>
      </c>
      <c r="AD17" s="33">
        <f t="shared" si="29"/>
        <v>49107</v>
      </c>
      <c r="AE17" s="35">
        <f t="shared" si="29"/>
        <v>100295</v>
      </c>
      <c r="AF17" s="32">
        <f t="shared" si="29"/>
        <v>52453</v>
      </c>
      <c r="AG17" s="34">
        <f t="shared" si="29"/>
        <v>51171</v>
      </c>
      <c r="AH17" s="35">
        <f t="shared" si="29"/>
        <v>103624</v>
      </c>
      <c r="AI17" s="36">
        <f t="shared" si="29"/>
        <v>53156</v>
      </c>
      <c r="AJ17" s="33">
        <f t="shared" si="29"/>
        <v>53181</v>
      </c>
      <c r="AK17" s="34">
        <f t="shared" si="29"/>
        <v>106337</v>
      </c>
      <c r="AL17" s="32">
        <f t="shared" si="29"/>
        <v>54244</v>
      </c>
      <c r="AM17" s="33">
        <f t="shared" si="29"/>
        <v>54683</v>
      </c>
      <c r="AN17" s="35">
        <f t="shared" si="29"/>
        <v>108927</v>
      </c>
      <c r="AO17" s="32">
        <f t="shared" si="29"/>
        <v>56217</v>
      </c>
      <c r="AP17" s="33">
        <f t="shared" si="29"/>
        <v>57002</v>
      </c>
      <c r="AQ17" s="35">
        <f t="shared" si="29"/>
        <v>113219</v>
      </c>
      <c r="AR17" s="32">
        <f t="shared" ref="AR17:AW17" si="30">SUM(AR6:AR16)</f>
        <v>58163</v>
      </c>
      <c r="AS17" s="33">
        <f t="shared" si="30"/>
        <v>59333</v>
      </c>
      <c r="AT17" s="35">
        <f t="shared" si="30"/>
        <v>117496</v>
      </c>
      <c r="AU17" s="32">
        <f t="shared" si="30"/>
        <v>60198</v>
      </c>
      <c r="AV17" s="33">
        <f t="shared" si="30"/>
        <v>62102</v>
      </c>
      <c r="AW17" s="35">
        <f t="shared" si="30"/>
        <v>122300</v>
      </c>
      <c r="AX17" s="36">
        <f t="shared" ref="AX17:BO17" si="31">SUM(AX6:AX16)</f>
        <v>62883</v>
      </c>
      <c r="AY17" s="33">
        <f t="shared" si="31"/>
        <v>64954</v>
      </c>
      <c r="AZ17" s="94">
        <f t="shared" si="31"/>
        <v>127837</v>
      </c>
      <c r="BA17" s="36">
        <f t="shared" si="31"/>
        <v>64911</v>
      </c>
      <c r="BB17" s="33">
        <f t="shared" si="31"/>
        <v>67484</v>
      </c>
      <c r="BC17" s="94">
        <f t="shared" si="31"/>
        <v>132395</v>
      </c>
      <c r="BD17" s="36">
        <f t="shared" si="31"/>
        <v>66579</v>
      </c>
      <c r="BE17" s="33">
        <f t="shared" si="31"/>
        <v>69909</v>
      </c>
      <c r="BF17" s="94">
        <f t="shared" si="31"/>
        <v>136488</v>
      </c>
      <c r="BG17" s="36">
        <f t="shared" si="31"/>
        <v>67160</v>
      </c>
      <c r="BH17" s="33">
        <f t="shared" si="31"/>
        <v>71031</v>
      </c>
      <c r="BI17" s="94">
        <f t="shared" si="31"/>
        <v>138191</v>
      </c>
      <c r="BJ17" s="36">
        <f t="shared" si="31"/>
        <v>69061</v>
      </c>
      <c r="BK17" s="33">
        <f t="shared" si="31"/>
        <v>73699</v>
      </c>
      <c r="BL17" s="94">
        <f t="shared" si="31"/>
        <v>142760</v>
      </c>
      <c r="BM17" s="36">
        <f t="shared" si="31"/>
        <v>70086</v>
      </c>
      <c r="BN17" s="33">
        <f t="shared" si="31"/>
        <v>75307</v>
      </c>
      <c r="BO17" s="94">
        <f t="shared" si="31"/>
        <v>145393</v>
      </c>
      <c r="BP17" s="36">
        <f t="shared" ref="BP17:BR17" si="32">SUM(BP6:BP16)</f>
        <v>71535</v>
      </c>
      <c r="BQ17" s="33">
        <f t="shared" si="32"/>
        <v>77442</v>
      </c>
      <c r="BR17" s="94">
        <f t="shared" si="32"/>
        <v>148977</v>
      </c>
      <c r="BS17" s="36">
        <f t="shared" ref="BS17:BU17" si="33">SUM(BS6:BS16)</f>
        <v>72117</v>
      </c>
      <c r="BT17" s="33">
        <f t="shared" si="33"/>
        <v>78725</v>
      </c>
      <c r="BU17" s="94">
        <f t="shared" si="33"/>
        <v>150842</v>
      </c>
    </row>
    <row r="18" spans="1:74" ht="20.100000000000001" customHeight="1" thickBot="1" x14ac:dyDescent="0.25">
      <c r="A18" s="70" t="s">
        <v>28</v>
      </c>
      <c r="B18" s="84" t="s">
        <v>0</v>
      </c>
      <c r="C18" s="50" t="s">
        <v>0</v>
      </c>
      <c r="D18" s="51" t="s">
        <v>0</v>
      </c>
      <c r="E18" s="45">
        <v>283</v>
      </c>
      <c r="F18" s="46">
        <v>12447</v>
      </c>
      <c r="G18" s="52">
        <f t="shared" si="1"/>
        <v>12730</v>
      </c>
      <c r="H18" s="53">
        <v>291</v>
      </c>
      <c r="I18" s="54">
        <v>12464</v>
      </c>
      <c r="J18" s="55">
        <f t="shared" si="2"/>
        <v>12755</v>
      </c>
      <c r="K18" s="88">
        <v>300</v>
      </c>
      <c r="L18" s="54">
        <v>12450</v>
      </c>
      <c r="M18" s="55">
        <f t="shared" si="3"/>
        <v>12750</v>
      </c>
      <c r="N18" s="53">
        <v>310</v>
      </c>
      <c r="O18" s="54">
        <v>12548</v>
      </c>
      <c r="P18" s="55">
        <f t="shared" si="4"/>
        <v>12858</v>
      </c>
      <c r="Q18" s="53">
        <v>318</v>
      </c>
      <c r="R18" s="54">
        <v>14328</v>
      </c>
      <c r="S18" s="55" t="s">
        <v>1</v>
      </c>
      <c r="T18" s="53">
        <v>320</v>
      </c>
      <c r="U18" s="54">
        <v>15127</v>
      </c>
      <c r="V18" s="56">
        <f>SUM(T18:U18)</f>
        <v>15447</v>
      </c>
      <c r="W18" s="57">
        <v>322</v>
      </c>
      <c r="X18" s="58">
        <v>15238</v>
      </c>
      <c r="Y18" s="59">
        <f t="shared" si="6"/>
        <v>15560</v>
      </c>
      <c r="Z18" s="60">
        <v>326</v>
      </c>
      <c r="AA18" s="61">
        <v>15274</v>
      </c>
      <c r="AB18" s="62">
        <f>SUM(Z18:AA18)</f>
        <v>15600</v>
      </c>
      <c r="AC18" s="60">
        <v>335</v>
      </c>
      <c r="AD18" s="61">
        <v>14899</v>
      </c>
      <c r="AE18" s="63">
        <f>SUM(AC18:AD18)</f>
        <v>15234</v>
      </c>
      <c r="AF18" s="60">
        <v>339</v>
      </c>
      <c r="AG18" s="62">
        <v>14863</v>
      </c>
      <c r="AH18" s="48">
        <f>SUM(AF18:AG18)</f>
        <v>15202</v>
      </c>
      <c r="AI18" s="64">
        <v>367</v>
      </c>
      <c r="AJ18" s="61">
        <v>14797</v>
      </c>
      <c r="AK18" s="65">
        <f>SUM(AI18:AJ18)</f>
        <v>15164</v>
      </c>
      <c r="AL18" s="60">
        <f>349+16</f>
        <v>365</v>
      </c>
      <c r="AM18" s="61">
        <f>2166+12355</f>
        <v>14521</v>
      </c>
      <c r="AN18" s="48">
        <f>SUM(AL18:AM18)</f>
        <v>14886</v>
      </c>
      <c r="AO18" s="60">
        <v>375</v>
      </c>
      <c r="AP18" s="61">
        <v>14306</v>
      </c>
      <c r="AQ18" s="48">
        <f>SUM(AO18:AP18)</f>
        <v>14681</v>
      </c>
      <c r="AR18" s="60">
        <f>359+13</f>
        <v>372</v>
      </c>
      <c r="AS18" s="61">
        <f>12140+2226</f>
        <v>14366</v>
      </c>
      <c r="AT18" s="48">
        <f>SUM(AR18:AS18)</f>
        <v>14738</v>
      </c>
      <c r="AU18" s="60">
        <f>377+11</f>
        <v>388</v>
      </c>
      <c r="AV18" s="61">
        <f>2350+12196</f>
        <v>14546</v>
      </c>
      <c r="AW18" s="48">
        <f>SUM(AU18:AV18)</f>
        <v>14934</v>
      </c>
      <c r="AX18" s="64">
        <v>419</v>
      </c>
      <c r="AY18" s="61">
        <v>14770</v>
      </c>
      <c r="AZ18" s="95">
        <f>SUM(AX18:AY18)</f>
        <v>15189</v>
      </c>
      <c r="BA18" s="64">
        <f>426+9</f>
        <v>435</v>
      </c>
      <c r="BB18" s="61">
        <f>2524+12411</f>
        <v>14935</v>
      </c>
      <c r="BC18" s="95">
        <f>SUM(BA18:BB18)</f>
        <v>15370</v>
      </c>
      <c r="BD18" s="64">
        <v>444</v>
      </c>
      <c r="BE18" s="61">
        <v>15093</v>
      </c>
      <c r="BF18" s="95">
        <f>SUM(BD18:BE18)</f>
        <v>15537</v>
      </c>
      <c r="BG18" s="60">
        <v>435</v>
      </c>
      <c r="BH18" s="61">
        <v>15185</v>
      </c>
      <c r="BI18" s="95">
        <f>SUM(BG18:BH18)</f>
        <v>15620</v>
      </c>
      <c r="BJ18" s="60">
        <v>449</v>
      </c>
      <c r="BK18" s="61">
        <v>15534</v>
      </c>
      <c r="BL18" s="95">
        <f>SUM(BJ18:BK18)</f>
        <v>15983</v>
      </c>
      <c r="BM18" s="60">
        <v>461</v>
      </c>
      <c r="BN18" s="61">
        <v>15537</v>
      </c>
      <c r="BO18" s="95">
        <f>SUM(BM18:BN18)</f>
        <v>15998</v>
      </c>
      <c r="BP18" s="60">
        <v>477</v>
      </c>
      <c r="BQ18" s="61">
        <v>15855</v>
      </c>
      <c r="BR18" s="95">
        <f>SUM(BP18:BQ18)</f>
        <v>16332</v>
      </c>
      <c r="BS18" s="60">
        <v>507</v>
      </c>
      <c r="BT18" s="61">
        <v>15855</v>
      </c>
      <c r="BU18" s="95">
        <f>SUM(BS18:BT18)</f>
        <v>16362</v>
      </c>
    </row>
    <row r="19" spans="1:74" ht="20.100000000000001" customHeight="1" thickBot="1" x14ac:dyDescent="0.25">
      <c r="A19" s="11" t="s">
        <v>24</v>
      </c>
      <c r="B19" s="85">
        <f>SUM(B17:B18)</f>
        <v>40261</v>
      </c>
      <c r="C19" s="86">
        <f t="shared" ref="C19:G19" si="34">SUM(C17:C18)</f>
        <v>32756</v>
      </c>
      <c r="D19" s="87">
        <f t="shared" si="34"/>
        <v>73017</v>
      </c>
      <c r="E19" s="85">
        <f t="shared" si="34"/>
        <v>41436</v>
      </c>
      <c r="F19" s="86">
        <f t="shared" si="34"/>
        <v>46480</v>
      </c>
      <c r="G19" s="87">
        <f t="shared" si="34"/>
        <v>87916</v>
      </c>
      <c r="H19" s="12">
        <f t="shared" ref="H19:R19" si="35">SUM(H6:H18)</f>
        <v>84359</v>
      </c>
      <c r="I19" s="13">
        <f t="shared" si="35"/>
        <v>83566</v>
      </c>
      <c r="J19" s="14">
        <f t="shared" si="35"/>
        <v>167925</v>
      </c>
      <c r="K19" s="89">
        <f t="shared" si="35"/>
        <v>86402</v>
      </c>
      <c r="L19" s="13">
        <f t="shared" si="35"/>
        <v>84778</v>
      </c>
      <c r="M19" s="14">
        <f t="shared" si="35"/>
        <v>171180</v>
      </c>
      <c r="N19" s="12">
        <f t="shared" si="35"/>
        <v>88740</v>
      </c>
      <c r="O19" s="13">
        <f t="shared" si="35"/>
        <v>86562</v>
      </c>
      <c r="P19" s="14">
        <f t="shared" si="35"/>
        <v>175302</v>
      </c>
      <c r="Q19" s="12">
        <f t="shared" si="35"/>
        <v>91358</v>
      </c>
      <c r="R19" s="13">
        <f t="shared" si="35"/>
        <v>90528</v>
      </c>
      <c r="S19" s="14">
        <v>98266</v>
      </c>
      <c r="T19" s="12">
        <f t="shared" ref="T19:Y19" si="36">SUM(T6:T18)</f>
        <v>93492</v>
      </c>
      <c r="U19" s="13">
        <f t="shared" si="36"/>
        <v>95759</v>
      </c>
      <c r="V19" s="24">
        <f t="shared" si="36"/>
        <v>189251</v>
      </c>
      <c r="W19" s="22">
        <f t="shared" si="36"/>
        <v>97068</v>
      </c>
      <c r="X19" s="23">
        <f t="shared" si="36"/>
        <v>98512</v>
      </c>
      <c r="Y19" s="24">
        <f t="shared" si="36"/>
        <v>195580</v>
      </c>
      <c r="Z19" s="32">
        <f>SUM(Z17:Z18)</f>
        <v>49895</v>
      </c>
      <c r="AA19" s="33">
        <f t="shared" ref="AA19:AQ19" si="37">SUM(AA17:AA18)</f>
        <v>61910</v>
      </c>
      <c r="AB19" s="34">
        <f t="shared" si="37"/>
        <v>111805</v>
      </c>
      <c r="AC19" s="32">
        <f t="shared" si="37"/>
        <v>51523</v>
      </c>
      <c r="AD19" s="33">
        <f t="shared" si="37"/>
        <v>64006</v>
      </c>
      <c r="AE19" s="35">
        <f t="shared" si="37"/>
        <v>115529</v>
      </c>
      <c r="AF19" s="32">
        <f t="shared" si="37"/>
        <v>52792</v>
      </c>
      <c r="AG19" s="34">
        <f t="shared" si="37"/>
        <v>66034</v>
      </c>
      <c r="AH19" s="35">
        <f t="shared" si="37"/>
        <v>118826</v>
      </c>
      <c r="AI19" s="36">
        <f t="shared" si="37"/>
        <v>53523</v>
      </c>
      <c r="AJ19" s="33">
        <f t="shared" si="37"/>
        <v>67978</v>
      </c>
      <c r="AK19" s="34">
        <f t="shared" si="37"/>
        <v>121501</v>
      </c>
      <c r="AL19" s="32">
        <f t="shared" si="37"/>
        <v>54609</v>
      </c>
      <c r="AM19" s="33">
        <f t="shared" si="37"/>
        <v>69204</v>
      </c>
      <c r="AN19" s="35">
        <f t="shared" si="37"/>
        <v>123813</v>
      </c>
      <c r="AO19" s="32">
        <f t="shared" si="37"/>
        <v>56592</v>
      </c>
      <c r="AP19" s="33">
        <f t="shared" si="37"/>
        <v>71308</v>
      </c>
      <c r="AQ19" s="35">
        <f t="shared" si="37"/>
        <v>127900</v>
      </c>
      <c r="AR19" s="32">
        <f t="shared" ref="AR19:AW19" si="38">SUM(AR17:AR18)</f>
        <v>58535</v>
      </c>
      <c r="AS19" s="33">
        <f t="shared" si="38"/>
        <v>73699</v>
      </c>
      <c r="AT19" s="35">
        <f t="shared" si="38"/>
        <v>132234</v>
      </c>
      <c r="AU19" s="32">
        <f t="shared" si="38"/>
        <v>60586</v>
      </c>
      <c r="AV19" s="33">
        <f t="shared" si="38"/>
        <v>76648</v>
      </c>
      <c r="AW19" s="35">
        <f t="shared" si="38"/>
        <v>137234</v>
      </c>
      <c r="AX19" s="36">
        <f t="shared" ref="AX19:BO19" si="39">SUM(AX17:AX18)</f>
        <v>63302</v>
      </c>
      <c r="AY19" s="33">
        <f t="shared" si="39"/>
        <v>79724</v>
      </c>
      <c r="AZ19" s="94">
        <f t="shared" si="39"/>
        <v>143026</v>
      </c>
      <c r="BA19" s="36">
        <f t="shared" si="39"/>
        <v>65346</v>
      </c>
      <c r="BB19" s="33">
        <f t="shared" si="39"/>
        <v>82419</v>
      </c>
      <c r="BC19" s="94">
        <f t="shared" si="39"/>
        <v>147765</v>
      </c>
      <c r="BD19" s="36">
        <f t="shared" si="39"/>
        <v>67023</v>
      </c>
      <c r="BE19" s="33">
        <f t="shared" si="39"/>
        <v>85002</v>
      </c>
      <c r="BF19" s="94">
        <f t="shared" si="39"/>
        <v>152025</v>
      </c>
      <c r="BG19" s="36">
        <f t="shared" si="39"/>
        <v>67595</v>
      </c>
      <c r="BH19" s="33">
        <f t="shared" si="39"/>
        <v>86216</v>
      </c>
      <c r="BI19" s="94">
        <f t="shared" si="39"/>
        <v>153811</v>
      </c>
      <c r="BJ19" s="36">
        <f t="shared" si="39"/>
        <v>69510</v>
      </c>
      <c r="BK19" s="33">
        <f t="shared" si="39"/>
        <v>89233</v>
      </c>
      <c r="BL19" s="94">
        <f t="shared" si="39"/>
        <v>158743</v>
      </c>
      <c r="BM19" s="36">
        <f t="shared" si="39"/>
        <v>70547</v>
      </c>
      <c r="BN19" s="33">
        <f t="shared" si="39"/>
        <v>90844</v>
      </c>
      <c r="BO19" s="94">
        <f t="shared" si="39"/>
        <v>161391</v>
      </c>
      <c r="BP19" s="36">
        <f t="shared" ref="BP19:BR19" si="40">SUM(BP17:BP18)</f>
        <v>72012</v>
      </c>
      <c r="BQ19" s="33">
        <f t="shared" si="40"/>
        <v>93297</v>
      </c>
      <c r="BR19" s="94">
        <f t="shared" si="40"/>
        <v>165309</v>
      </c>
      <c r="BS19" s="36">
        <f t="shared" ref="BS19:BU19" si="41">SUM(BS17:BS18)</f>
        <v>72624</v>
      </c>
      <c r="BT19" s="33">
        <f t="shared" si="41"/>
        <v>94580</v>
      </c>
      <c r="BU19" s="94">
        <f t="shared" si="41"/>
        <v>167204</v>
      </c>
    </row>
    <row r="20" spans="1:74" ht="6.75" customHeight="1" x14ac:dyDescent="0.2">
      <c r="A20" s="1"/>
      <c r="B20" s="2"/>
      <c r="C20" s="2"/>
      <c r="D20" s="2"/>
      <c r="E20" s="1"/>
      <c r="F20" s="1"/>
      <c r="G20" s="1"/>
      <c r="H20" s="1"/>
      <c r="I20" s="1"/>
      <c r="J20" s="1"/>
      <c r="K20" s="1"/>
      <c r="L20" s="1"/>
      <c r="M20" s="1"/>
      <c r="N20" s="1"/>
      <c r="O20" s="1"/>
      <c r="P20" s="1"/>
      <c r="Q20" s="1"/>
      <c r="R20" s="1"/>
      <c r="AD20" s="1"/>
      <c r="AE20" s="1"/>
      <c r="AF20" s="1"/>
      <c r="AG20" s="1"/>
      <c r="AH20" s="1"/>
    </row>
    <row r="21" spans="1:74" ht="26.25" customHeight="1" x14ac:dyDescent="0.2">
      <c r="A21" s="113" t="s">
        <v>32</v>
      </c>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row>
    <row r="22" spans="1:74" ht="12.75" customHeight="1" x14ac:dyDescent="0.2">
      <c r="A22" s="114" t="s">
        <v>26</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row>
    <row r="23" spans="1:74" ht="27.75" customHeight="1" x14ac:dyDescent="0.2">
      <c r="A23" s="121" t="s">
        <v>27</v>
      </c>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row>
    <row r="24" spans="1:74" x14ac:dyDescent="0.2">
      <c r="AD24" s="1"/>
      <c r="AE24" s="1"/>
      <c r="AF24" s="1"/>
      <c r="AG24" s="1"/>
      <c r="AH24" s="1"/>
    </row>
    <row r="25" spans="1:74" ht="57.75" customHeight="1" x14ac:dyDescent="0.2">
      <c r="A25" s="121" t="s">
        <v>33</v>
      </c>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row>
    <row r="26" spans="1:74" x14ac:dyDescent="0.2">
      <c r="AO26" s="28"/>
    </row>
    <row r="27" spans="1:74" x14ac:dyDescent="0.2">
      <c r="A27" s="43"/>
      <c r="AH27" s="28"/>
      <c r="AO27" s="28"/>
      <c r="AU27" s="28"/>
    </row>
    <row r="28" spans="1:74" x14ac:dyDescent="0.2">
      <c r="A28" s="93">
        <v>43118</v>
      </c>
      <c r="AH28" s="15"/>
      <c r="BQ28" s="105" t="s">
        <v>29</v>
      </c>
      <c r="BR28" s="105"/>
      <c r="BS28" s="105"/>
      <c r="BT28" s="105"/>
      <c r="BU28" s="105"/>
      <c r="BV28" s="103"/>
    </row>
    <row r="29" spans="1:74" x14ac:dyDescent="0.2">
      <c r="AH29" s="15"/>
      <c r="BQ29" s="105" t="s">
        <v>10</v>
      </c>
      <c r="BR29" s="105"/>
      <c r="BS29" s="105"/>
      <c r="BT29" s="105"/>
      <c r="BU29" s="105"/>
    </row>
  </sheetData>
  <mergeCells count="32">
    <mergeCell ref="B4:D4"/>
    <mergeCell ref="E4:G4"/>
    <mergeCell ref="BQ29:BU29"/>
    <mergeCell ref="BJ4:BL4"/>
    <mergeCell ref="H4:J4"/>
    <mergeCell ref="K4:M4"/>
    <mergeCell ref="N4:P4"/>
    <mergeCell ref="BD4:BF4"/>
    <mergeCell ref="AX4:AZ4"/>
    <mergeCell ref="BA4:BC4"/>
    <mergeCell ref="Q4:S4"/>
    <mergeCell ref="BG4:BI4"/>
    <mergeCell ref="A23:BU23"/>
    <mergeCell ref="A25:BU25"/>
    <mergeCell ref="BP4:BR4"/>
    <mergeCell ref="BM4:BO4"/>
    <mergeCell ref="BQ28:BU28"/>
    <mergeCell ref="BS4:BU4"/>
    <mergeCell ref="B3:BU3"/>
    <mergeCell ref="A1:BU1"/>
    <mergeCell ref="A21:BU21"/>
    <mergeCell ref="A22:BU22"/>
    <mergeCell ref="AL4:AN4"/>
    <mergeCell ref="AO4:AQ4"/>
    <mergeCell ref="AR4:AT4"/>
    <mergeCell ref="AU4:AW4"/>
    <mergeCell ref="T4:V4"/>
    <mergeCell ref="W4:Y4"/>
    <mergeCell ref="Z4:AB4"/>
    <mergeCell ref="AC4:AE4"/>
    <mergeCell ref="AF4:AH4"/>
    <mergeCell ref="AI4:AK4"/>
  </mergeCells>
  <phoneticPr fontId="0" type="noConversion"/>
  <pageMargins left="0" right="0" top="0" bottom="0" header="0.51181102362204722" footer="0.51181102362204722"/>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Dimitris Michail</cp:lastModifiedBy>
  <cp:lastPrinted>2018-01-19T06:39:36Z</cp:lastPrinted>
  <dcterms:created xsi:type="dcterms:W3CDTF">2001-01-11T11:05:18Z</dcterms:created>
  <dcterms:modified xsi:type="dcterms:W3CDTF">2018-03-19T11:40:45Z</dcterms:modified>
</cp:coreProperties>
</file>